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P:\2437+2438_500_P1+P2_ModAlInfra_21zTL+ModLetSvet-Zmena_PD\010-ODPOVĚDI NA DOTAZY UCHAZEČŮ DO SOUTĚŽE\250722 Dotazy 14 - Strabag\ODPOVĚĎ\"/>
    </mc:Choice>
  </mc:AlternateContent>
  <xr:revisionPtr revIDLastSave="0" documentId="13_ncr:1_{A809B4D4-4F5F-4AAB-9E6E-C3A3382808CF}" xr6:coauthVersionLast="47" xr6:coauthVersionMax="47" xr10:uidLastSave="{00000000-0000-0000-0000-000000000000}"/>
  <workbookProtection workbookAlgorithmName="SHA-512" workbookHashValue="OPJ/MU61pX4CwcQZMbzpAtc3qdXcsr7AUFBU+HqsGWil+3G3PuVWZ+lk4nikyCgs6hb0yd8CWMxPfJ8WgKYFQQ==" workbookSaltValue="7jsdgvUvFeaNM21orYbRQw==" workbookSpinCount="100000" lockStructure="1"/>
  <bookViews>
    <workbookView xWindow="-120" yWindow="-120" windowWidth="29040" windowHeight="17640" activeTab="1" xr2:uid="{00000000-000D-0000-FFFF-FFFF00000000}"/>
  </bookViews>
  <sheets>
    <sheet name="Rekapitulace stavby" sheetId="1" r:id="rId1"/>
    <sheet name="SO 122 - TWY N1, N2, N3, N4" sheetId="2" r:id="rId2"/>
    <sheet name="SO 305 - Výtlačný řad na ..." sheetId="3" r:id="rId3"/>
    <sheet name="SO 703_100, 200 - Sklad k..." sheetId="4" r:id="rId4"/>
    <sheet name="SO 703_700 - Sklad kyslík..." sheetId="5" r:id="rId5"/>
    <sheet name="SO 703.1_700 - Garáže u s..." sheetId="6" r:id="rId6"/>
    <sheet name="SO 705_100_03 - Svislé a ..." sheetId="7" r:id="rId7"/>
    <sheet name="SO 705-O - Ocelové konstr..." sheetId="8" r:id="rId8"/>
    <sheet name="SO 705_700 - Sheltry na A..." sheetId="9" r:id="rId9"/>
    <sheet name="SO 706_100 - Zemní valy s..." sheetId="10" r:id="rId10"/>
    <sheet name="SO 706-O - Ocelové konstr..." sheetId="11" r:id="rId11"/>
    <sheet name="SO 706-B - Betonové konst..." sheetId="12" r:id="rId12"/>
    <sheet name="SO 708_700 - Strojovna SH..." sheetId="13" r:id="rId13"/>
    <sheet name="SO 710_700 - Strojovna SH..." sheetId="14" r:id="rId14"/>
    <sheet name="Seznam figur" sheetId="15" r:id="rId15"/>
    <sheet name="Pokyny pro vyplnění" sheetId="16" r:id="rId16"/>
  </sheets>
  <definedNames>
    <definedName name="_xlnm._FilterDatabase" localSheetId="1" hidden="1">'SO 122 - TWY N1, N2, N3, N4'!$C$87:$K$108</definedName>
    <definedName name="_xlnm._FilterDatabase" localSheetId="2" hidden="1">'SO 305 - Výtlačný řad na ...'!$C$87:$K$108</definedName>
    <definedName name="_xlnm._FilterDatabase" localSheetId="5" hidden="1">'SO 703.1_700 - Garáže u s...'!$C$86:$K$95</definedName>
    <definedName name="_xlnm._FilterDatabase" localSheetId="3" hidden="1">'SO 703_100, 200 - Sklad k...'!$C$86:$K$121</definedName>
    <definedName name="_xlnm._FilterDatabase" localSheetId="4" hidden="1">'SO 703_700 - Sklad kyslík...'!$C$89:$K$144</definedName>
    <definedName name="_xlnm._FilterDatabase" localSheetId="6" hidden="1">'SO 705_100_03 - Svislé a ...'!$C$92:$K$131</definedName>
    <definedName name="_xlnm._FilterDatabase" localSheetId="8" hidden="1">'SO 705_700 - Sheltry na A...'!$C$87:$K$113</definedName>
    <definedName name="_xlnm._FilterDatabase" localSheetId="7" hidden="1">'SO 705-O - Ocelové konstr...'!$C$95:$K$131</definedName>
    <definedName name="_xlnm._FilterDatabase" localSheetId="9" hidden="1">'SO 706_100 - Zemní valy s...'!$C$87:$K$105</definedName>
    <definedName name="_xlnm._FilterDatabase" localSheetId="11" hidden="1">'SO 706-B - Betonové konst...'!$C$93:$K$108</definedName>
    <definedName name="_xlnm._FilterDatabase" localSheetId="10" hidden="1">'SO 706-O - Ocelové konstr...'!$C$92:$K$101</definedName>
    <definedName name="_xlnm._FilterDatabase" localSheetId="12" hidden="1">'SO 708_700 - Strojovna SH...'!$C$86:$K$98</definedName>
    <definedName name="_xlnm._FilterDatabase" localSheetId="13" hidden="1">'SO 710_700 - Strojovna SH...'!$C$86:$K$100</definedName>
    <definedName name="_xlnm.Print_Titles" localSheetId="0">'Rekapitulace stavby'!$52:$52</definedName>
    <definedName name="_xlnm.Print_Titles" localSheetId="14">'Seznam figur'!$9:$9</definedName>
    <definedName name="_xlnm.Print_Titles" localSheetId="1">'SO 122 - TWY N1, N2, N3, N4'!$87:$87</definedName>
    <definedName name="_xlnm.Print_Titles" localSheetId="2">'SO 305 - Výtlačný řad na ...'!$87:$87</definedName>
    <definedName name="_xlnm.Print_Titles" localSheetId="5">'SO 703.1_700 - Garáže u s...'!$86:$86</definedName>
    <definedName name="_xlnm.Print_Titles" localSheetId="3">'SO 703_100, 200 - Sklad k...'!$86:$86</definedName>
    <definedName name="_xlnm.Print_Titles" localSheetId="4">'SO 703_700 - Sklad kyslík...'!$89:$89</definedName>
    <definedName name="_xlnm.Print_Titles" localSheetId="6">'SO 705_100_03 - Svislé a ...'!$92:$92</definedName>
    <definedName name="_xlnm.Print_Titles" localSheetId="8">'SO 705_700 - Sheltry na A...'!$87:$87</definedName>
    <definedName name="_xlnm.Print_Titles" localSheetId="7">'SO 705-O - Ocelové konstr...'!$95:$95</definedName>
    <definedName name="_xlnm.Print_Titles" localSheetId="9">'SO 706_100 - Zemní valy s...'!$87:$87</definedName>
    <definedName name="_xlnm.Print_Titles" localSheetId="11">'SO 706-B - Betonové konst...'!$93:$93</definedName>
    <definedName name="_xlnm.Print_Titles" localSheetId="10">'SO 706-O - Ocelové konstr...'!$92:$92</definedName>
    <definedName name="_xlnm.Print_Titles" localSheetId="12">'SO 708_700 - Strojovna SH...'!$86:$86</definedName>
    <definedName name="_xlnm.Print_Titles" localSheetId="13">'SO 710_700 - Strojovna SH...'!$86:$86</definedName>
    <definedName name="_xlnm.Print_Area" localSheetId="15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stavby'!$C$42:$AQ$72</definedName>
    <definedName name="_xlnm.Print_Area" localSheetId="14">'Seznam figur'!$C$4:$G$30</definedName>
    <definedName name="_xlnm.Print_Area" localSheetId="1">'SO 122 - TWY N1, N2, N3, N4'!$C$4:$J$41,'SO 122 - TWY N1, N2, N3, N4'!$C$47:$J$67,'SO 122 - TWY N1, N2, N3, N4'!$C$73:$K$108</definedName>
    <definedName name="_xlnm.Print_Area" localSheetId="2">'SO 305 - Výtlačný řad na ...'!$C$4:$J$41,'SO 305 - Výtlačný řad na ...'!$C$47:$J$67,'SO 305 - Výtlačný řad na ...'!$C$73:$K$108</definedName>
    <definedName name="_xlnm.Print_Area" localSheetId="5">'SO 703.1_700 - Garáže u s...'!$C$4:$J$41,'SO 703.1_700 - Garáže u s...'!$C$47:$J$66,'SO 703.1_700 - Garáže u s...'!$C$72:$K$95</definedName>
    <definedName name="_xlnm.Print_Area" localSheetId="3">'SO 703_100, 200 - Sklad k...'!$C$4:$J$41,'SO 703_100, 200 - Sklad k...'!$C$47:$J$66,'SO 703_100, 200 - Sklad k...'!$C$72:$K$121</definedName>
    <definedName name="_xlnm.Print_Area" localSheetId="4">'SO 703_700 - Sklad kyslík...'!$C$4:$J$41,'SO 703_700 - Sklad kyslík...'!$C$47:$J$69,'SO 703_700 - Sklad kyslík...'!$C$75:$K$144</definedName>
    <definedName name="_xlnm.Print_Area" localSheetId="6">'SO 705_100_03 - Svislé a ...'!$C$4:$J$43,'SO 705_100_03 - Svislé a ...'!$C$49:$J$70,'SO 705_100_03 - Svislé a ...'!$C$76:$K$131</definedName>
    <definedName name="_xlnm.Print_Area" localSheetId="8">'SO 705_700 - Sheltry na A...'!$C$4:$J$41,'SO 705_700 - Sheltry na A...'!$C$47:$J$67,'SO 705_700 - Sheltry na A...'!$C$73:$K$113</definedName>
    <definedName name="_xlnm.Print_Area" localSheetId="7">'SO 705-O - Ocelové konstr...'!$C$4:$J$43,'SO 705-O - Ocelové konstr...'!$C$49:$J$73,'SO 705-O - Ocelové konstr...'!$C$79:$K$131</definedName>
    <definedName name="_xlnm.Print_Area" localSheetId="9">'SO 706_100 - Zemní valy s...'!$C$4:$J$41,'SO 706_100 - Zemní valy s...'!$C$47:$J$67,'SO 706_100 - Zemní valy s...'!$C$73:$K$105</definedName>
    <definedName name="_xlnm.Print_Area" localSheetId="11">'SO 706-B - Betonové konst...'!$C$4:$J$43,'SO 706-B - Betonové konst...'!$C$49:$J$71,'SO 706-B - Betonové konst...'!$C$77:$K$108</definedName>
    <definedName name="_xlnm.Print_Area" localSheetId="10">'SO 706-O - Ocelové konstr...'!$C$4:$J$43,'SO 706-O - Ocelové konstr...'!$C$49:$J$70,'SO 706-O - Ocelové konstr...'!$C$76:$K$101</definedName>
    <definedName name="_xlnm.Print_Area" localSheetId="12">'SO 708_700 - Strojovna SH...'!$C$4:$J$41,'SO 708_700 - Strojovna SH...'!$C$47:$J$66,'SO 708_700 - Strojovna SH...'!$C$72:$K$98</definedName>
    <definedName name="_xlnm.Print_Area" localSheetId="13">'SO 710_700 - Strojovna SH...'!$C$4:$J$41,'SO 710_700 - Strojovna SH...'!$C$47:$J$66,'SO 710_700 - Strojovna SH...'!$C$72:$K$100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5" l="1"/>
  <c r="J39" i="14"/>
  <c r="J38" i="14"/>
  <c r="AY71" i="1"/>
  <c r="J37" i="14"/>
  <c r="AX71" i="1"/>
  <c r="BI97" i="14"/>
  <c r="BH97" i="14"/>
  <c r="BG97" i="14"/>
  <c r="BF97" i="14"/>
  <c r="T97" i="14"/>
  <c r="T96" i="14"/>
  <c r="R97" i="14"/>
  <c r="R96" i="14"/>
  <c r="P97" i="14"/>
  <c r="P96" i="14"/>
  <c r="BI91" i="14"/>
  <c r="BH91" i="14"/>
  <c r="BG91" i="14"/>
  <c r="BF91" i="14"/>
  <c r="T91" i="14"/>
  <c r="R91" i="14"/>
  <c r="P91" i="14"/>
  <c r="BI89" i="14"/>
  <c r="BH89" i="14"/>
  <c r="BG89" i="14"/>
  <c r="BF89" i="14"/>
  <c r="T89" i="14"/>
  <c r="R89" i="14"/>
  <c r="P89" i="14"/>
  <c r="J83" i="14"/>
  <c r="F83" i="14"/>
  <c r="F81" i="14"/>
  <c r="E79" i="14"/>
  <c r="J58" i="14"/>
  <c r="F58" i="14"/>
  <c r="F56" i="14"/>
  <c r="E54" i="14"/>
  <c r="J26" i="14"/>
  <c r="E26" i="14"/>
  <c r="J84" i="14" s="1"/>
  <c r="J25" i="14"/>
  <c r="J20" i="14"/>
  <c r="E20" i="14"/>
  <c r="F59" i="14" s="1"/>
  <c r="J19" i="14"/>
  <c r="J14" i="14"/>
  <c r="J56" i="14"/>
  <c r="E7" i="14"/>
  <c r="E50" i="14" s="1"/>
  <c r="J39" i="13"/>
  <c r="J38" i="13"/>
  <c r="AY70" i="1" s="1"/>
  <c r="J37" i="13"/>
  <c r="AX70" i="1"/>
  <c r="BI95" i="13"/>
  <c r="BH95" i="13"/>
  <c r="BG95" i="13"/>
  <c r="BF95" i="13"/>
  <c r="T95" i="13"/>
  <c r="T94" i="13" s="1"/>
  <c r="T87" i="13" s="1"/>
  <c r="R95" i="13"/>
  <c r="R94" i="13"/>
  <c r="P95" i="13"/>
  <c r="P94" i="13" s="1"/>
  <c r="BI89" i="13"/>
  <c r="BH89" i="13"/>
  <c r="BG89" i="13"/>
  <c r="BF89" i="13"/>
  <c r="T89" i="13"/>
  <c r="T88" i="13"/>
  <c r="R89" i="13"/>
  <c r="R88" i="13"/>
  <c r="R87" i="13"/>
  <c r="P89" i="13"/>
  <c r="P88" i="13" s="1"/>
  <c r="J83" i="13"/>
  <c r="F83" i="13"/>
  <c r="F81" i="13"/>
  <c r="E79" i="13"/>
  <c r="J58" i="13"/>
  <c r="F58" i="13"/>
  <c r="F56" i="13"/>
  <c r="E54" i="13"/>
  <c r="J26" i="13"/>
  <c r="E26" i="13"/>
  <c r="J84" i="13"/>
  <c r="J25" i="13"/>
  <c r="J20" i="13"/>
  <c r="E20" i="13"/>
  <c r="F84" i="13"/>
  <c r="J19" i="13"/>
  <c r="J14" i="13"/>
  <c r="J81" i="13" s="1"/>
  <c r="E7" i="13"/>
  <c r="E75" i="13" s="1"/>
  <c r="T96" i="12"/>
  <c r="P96" i="12"/>
  <c r="J41" i="12"/>
  <c r="J40" i="12"/>
  <c r="AY69" i="1"/>
  <c r="J39" i="12"/>
  <c r="AX69" i="1"/>
  <c r="BI106" i="12"/>
  <c r="BH106" i="12"/>
  <c r="BG106" i="12"/>
  <c r="BF106" i="12"/>
  <c r="T106" i="12"/>
  <c r="T105" i="12"/>
  <c r="R106" i="12"/>
  <c r="R105" i="12"/>
  <c r="P106" i="12"/>
  <c r="P105" i="12"/>
  <c r="BI97" i="12"/>
  <c r="BH97" i="12"/>
  <c r="BG97" i="12"/>
  <c r="BF97" i="12"/>
  <c r="T97" i="12"/>
  <c r="R97" i="12"/>
  <c r="R96" i="12" s="1"/>
  <c r="P97" i="12"/>
  <c r="J91" i="12"/>
  <c r="J90" i="12"/>
  <c r="F90" i="12"/>
  <c r="F88" i="12"/>
  <c r="E86" i="12"/>
  <c r="J63" i="12"/>
  <c r="J62" i="12"/>
  <c r="F62" i="12"/>
  <c r="F60" i="12"/>
  <c r="E58" i="12"/>
  <c r="J22" i="12"/>
  <c r="E22" i="12"/>
  <c r="F91" i="12"/>
  <c r="J21" i="12"/>
  <c r="J16" i="12"/>
  <c r="J88" i="12" s="1"/>
  <c r="E7" i="12"/>
  <c r="E52" i="12" s="1"/>
  <c r="J41" i="11"/>
  <c r="J40" i="11"/>
  <c r="AY68" i="1"/>
  <c r="J39" i="11"/>
  <c r="AX68" i="1"/>
  <c r="BI96" i="11"/>
  <c r="BH96" i="11"/>
  <c r="BG96" i="11"/>
  <c r="BF96" i="11"/>
  <c r="J38" i="11" s="1"/>
  <c r="AW68" i="1" s="1"/>
  <c r="T96" i="11"/>
  <c r="T95" i="11"/>
  <c r="T94" i="11"/>
  <c r="T93" i="11"/>
  <c r="R96" i="11"/>
  <c r="P96" i="11"/>
  <c r="P95" i="11"/>
  <c r="P94" i="11"/>
  <c r="P93" i="11" s="1"/>
  <c r="AU68" i="1" s="1"/>
  <c r="J90" i="11"/>
  <c r="J89" i="11"/>
  <c r="F89" i="11"/>
  <c r="F87" i="11"/>
  <c r="E85" i="11"/>
  <c r="J63" i="11"/>
  <c r="J62" i="11"/>
  <c r="F62" i="11"/>
  <c r="F60" i="11"/>
  <c r="E58" i="11"/>
  <c r="J22" i="11"/>
  <c r="E22" i="11"/>
  <c r="F90" i="11"/>
  <c r="J21" i="11"/>
  <c r="J16" i="11"/>
  <c r="J87" i="11"/>
  <c r="E7" i="11"/>
  <c r="E79" i="11" s="1"/>
  <c r="J39" i="10"/>
  <c r="J38" i="10"/>
  <c r="AY66" i="1"/>
  <c r="J37" i="10"/>
  <c r="AX66" i="1" s="1"/>
  <c r="BI103" i="10"/>
  <c r="BH103" i="10"/>
  <c r="BG103" i="10"/>
  <c r="BF103" i="10"/>
  <c r="T103" i="10"/>
  <c r="R103" i="10"/>
  <c r="P103" i="10"/>
  <c r="BI100" i="10"/>
  <c r="BH100" i="10"/>
  <c r="BG100" i="10"/>
  <c r="BF100" i="10"/>
  <c r="T100" i="10"/>
  <c r="R100" i="10"/>
  <c r="P100" i="10"/>
  <c r="BI91" i="10"/>
  <c r="BH91" i="10"/>
  <c r="BG91" i="10"/>
  <c r="BF91" i="10"/>
  <c r="T91" i="10"/>
  <c r="T90" i="10" s="1"/>
  <c r="R91" i="10"/>
  <c r="R90" i="10"/>
  <c r="P91" i="10"/>
  <c r="P90" i="10" s="1"/>
  <c r="J84" i="10"/>
  <c r="F84" i="10"/>
  <c r="F82" i="10"/>
  <c r="E80" i="10"/>
  <c r="J58" i="10"/>
  <c r="F58" i="10"/>
  <c r="F56" i="10"/>
  <c r="E54" i="10"/>
  <c r="J26" i="10"/>
  <c r="E26" i="10"/>
  <c r="J85" i="10"/>
  <c r="J25" i="10"/>
  <c r="J20" i="10"/>
  <c r="E20" i="10"/>
  <c r="F59" i="10"/>
  <c r="J19" i="10"/>
  <c r="J14" i="10"/>
  <c r="J82" i="10"/>
  <c r="E7" i="10"/>
  <c r="E76" i="10" s="1"/>
  <c r="J39" i="9"/>
  <c r="J38" i="9"/>
  <c r="AY65" i="1"/>
  <c r="J37" i="9"/>
  <c r="AX65" i="1"/>
  <c r="BI110" i="9"/>
  <c r="BH110" i="9"/>
  <c r="BG110" i="9"/>
  <c r="BF110" i="9"/>
  <c r="T110" i="9"/>
  <c r="T109" i="9"/>
  <c r="R110" i="9"/>
  <c r="R109" i="9"/>
  <c r="P110" i="9"/>
  <c r="P109" i="9"/>
  <c r="BI104" i="9"/>
  <c r="BH104" i="9"/>
  <c r="BG104" i="9"/>
  <c r="BF104" i="9"/>
  <c r="T104" i="9"/>
  <c r="R104" i="9"/>
  <c r="P104" i="9"/>
  <c r="BI101" i="9"/>
  <c r="BH101" i="9"/>
  <c r="BG101" i="9"/>
  <c r="BF101" i="9"/>
  <c r="T101" i="9"/>
  <c r="R101" i="9"/>
  <c r="P101" i="9"/>
  <c r="BI95" i="9"/>
  <c r="BH95" i="9"/>
  <c r="BG95" i="9"/>
  <c r="BF95" i="9"/>
  <c r="T95" i="9"/>
  <c r="R95" i="9"/>
  <c r="P95" i="9"/>
  <c r="BI90" i="9"/>
  <c r="BH90" i="9"/>
  <c r="BG90" i="9"/>
  <c r="BF90" i="9"/>
  <c r="T90" i="9"/>
  <c r="R90" i="9"/>
  <c r="P90" i="9"/>
  <c r="J84" i="9"/>
  <c r="F84" i="9"/>
  <c r="F82" i="9"/>
  <c r="E80" i="9"/>
  <c r="J58" i="9"/>
  <c r="F58" i="9"/>
  <c r="F56" i="9"/>
  <c r="E54" i="9"/>
  <c r="J26" i="9"/>
  <c r="E26" i="9"/>
  <c r="J85" i="9"/>
  <c r="J25" i="9"/>
  <c r="J20" i="9"/>
  <c r="E20" i="9"/>
  <c r="F59" i="9"/>
  <c r="J19" i="9"/>
  <c r="J14" i="9"/>
  <c r="J82" i="9"/>
  <c r="E7" i="9"/>
  <c r="E50" i="9" s="1"/>
  <c r="J41" i="8"/>
  <c r="J40" i="8"/>
  <c r="AY64" i="1"/>
  <c r="J39" i="8"/>
  <c r="AX64" i="1" s="1"/>
  <c r="BI126" i="8"/>
  <c r="BH126" i="8"/>
  <c r="BG126" i="8"/>
  <c r="BF126" i="8"/>
  <c r="T126" i="8"/>
  <c r="T125" i="8"/>
  <c r="T124" i="8"/>
  <c r="R126" i="8"/>
  <c r="R125" i="8"/>
  <c r="R124" i="8"/>
  <c r="P126" i="8"/>
  <c r="P125" i="8" s="1"/>
  <c r="P124" i="8" s="1"/>
  <c r="BI121" i="8"/>
  <c r="BH121" i="8"/>
  <c r="BG121" i="8"/>
  <c r="BF121" i="8"/>
  <c r="T121" i="8"/>
  <c r="T120" i="8"/>
  <c r="R121" i="8"/>
  <c r="R120" i="8"/>
  <c r="P121" i="8"/>
  <c r="P120" i="8"/>
  <c r="BI113" i="8"/>
  <c r="BH113" i="8"/>
  <c r="BG113" i="8"/>
  <c r="BF113" i="8"/>
  <c r="T113" i="8"/>
  <c r="R113" i="8"/>
  <c r="P113" i="8"/>
  <c r="BI106" i="8"/>
  <c r="BH106" i="8"/>
  <c r="BG106" i="8"/>
  <c r="BF106" i="8"/>
  <c r="T106" i="8"/>
  <c r="R106" i="8"/>
  <c r="P106" i="8"/>
  <c r="BI99" i="8"/>
  <c r="BH99" i="8"/>
  <c r="BG99" i="8"/>
  <c r="BF99" i="8"/>
  <c r="T99" i="8"/>
  <c r="R99" i="8"/>
  <c r="P99" i="8"/>
  <c r="J93" i="8"/>
  <c r="J92" i="8"/>
  <c r="F92" i="8"/>
  <c r="F90" i="8"/>
  <c r="E88" i="8"/>
  <c r="J63" i="8"/>
  <c r="J62" i="8"/>
  <c r="F62" i="8"/>
  <c r="F60" i="8"/>
  <c r="E58" i="8"/>
  <c r="J22" i="8"/>
  <c r="E22" i="8"/>
  <c r="F63" i="8"/>
  <c r="J21" i="8"/>
  <c r="J16" i="8"/>
  <c r="J90" i="8" s="1"/>
  <c r="E7" i="8"/>
  <c r="E52" i="8"/>
  <c r="J41" i="7"/>
  <c r="J40" i="7"/>
  <c r="AY62" i="1"/>
  <c r="J39" i="7"/>
  <c r="AX62" i="1"/>
  <c r="BI129" i="7"/>
  <c r="BH129" i="7"/>
  <c r="BG129" i="7"/>
  <c r="BF129" i="7"/>
  <c r="T129" i="7"/>
  <c r="R129" i="7"/>
  <c r="P129" i="7"/>
  <c r="BI126" i="7"/>
  <c r="BH126" i="7"/>
  <c r="BG126" i="7"/>
  <c r="BF126" i="7"/>
  <c r="T126" i="7"/>
  <c r="R126" i="7"/>
  <c r="P126" i="7"/>
  <c r="BI123" i="7"/>
  <c r="BH123" i="7"/>
  <c r="BG123" i="7"/>
  <c r="BF123" i="7"/>
  <c r="T123" i="7"/>
  <c r="R123" i="7"/>
  <c r="P123" i="7"/>
  <c r="BI120" i="7"/>
  <c r="BH120" i="7"/>
  <c r="BG120" i="7"/>
  <c r="BF120" i="7"/>
  <c r="T120" i="7"/>
  <c r="R120" i="7"/>
  <c r="P120" i="7"/>
  <c r="BI117" i="7"/>
  <c r="BH117" i="7"/>
  <c r="BG117" i="7"/>
  <c r="BF117" i="7"/>
  <c r="T117" i="7"/>
  <c r="R117" i="7"/>
  <c r="P117" i="7"/>
  <c r="BI114" i="7"/>
  <c r="BH114" i="7"/>
  <c r="BG114" i="7"/>
  <c r="BF114" i="7"/>
  <c r="T114" i="7"/>
  <c r="R114" i="7"/>
  <c r="P114" i="7"/>
  <c r="BI111" i="7"/>
  <c r="BH111" i="7"/>
  <c r="BG111" i="7"/>
  <c r="BF111" i="7"/>
  <c r="T111" i="7"/>
  <c r="R111" i="7"/>
  <c r="P111" i="7"/>
  <c r="BI108" i="7"/>
  <c r="BH108" i="7"/>
  <c r="BG108" i="7"/>
  <c r="BF108" i="7"/>
  <c r="T108" i="7"/>
  <c r="R108" i="7"/>
  <c r="P108" i="7"/>
  <c r="BI105" i="7"/>
  <c r="BH105" i="7"/>
  <c r="BG105" i="7"/>
  <c r="BF105" i="7"/>
  <c r="T105" i="7"/>
  <c r="R105" i="7"/>
  <c r="P105" i="7"/>
  <c r="BI102" i="7"/>
  <c r="BH102" i="7"/>
  <c r="BG102" i="7"/>
  <c r="BF102" i="7"/>
  <c r="T102" i="7"/>
  <c r="R102" i="7"/>
  <c r="P102" i="7"/>
  <c r="BI99" i="7"/>
  <c r="BH99" i="7"/>
  <c r="BG99" i="7"/>
  <c r="BF99" i="7"/>
  <c r="T99" i="7"/>
  <c r="R99" i="7"/>
  <c r="P99" i="7"/>
  <c r="BI96" i="7"/>
  <c r="BH96" i="7"/>
  <c r="BG96" i="7"/>
  <c r="BF96" i="7"/>
  <c r="T96" i="7"/>
  <c r="R96" i="7"/>
  <c r="P96" i="7"/>
  <c r="J89" i="7"/>
  <c r="F89" i="7"/>
  <c r="F87" i="7"/>
  <c r="E85" i="7"/>
  <c r="J62" i="7"/>
  <c r="F62" i="7"/>
  <c r="F60" i="7"/>
  <c r="E58" i="7"/>
  <c r="J28" i="7"/>
  <c r="E28" i="7"/>
  <c r="J90" i="7"/>
  <c r="J27" i="7"/>
  <c r="J22" i="7"/>
  <c r="E22" i="7"/>
  <c r="F90" i="7"/>
  <c r="J21" i="7"/>
  <c r="J16" i="7"/>
  <c r="J87" i="7"/>
  <c r="E7" i="7"/>
  <c r="E79" i="7" s="1"/>
  <c r="J39" i="6"/>
  <c r="J38" i="6"/>
  <c r="AY60" i="1"/>
  <c r="J37" i="6"/>
  <c r="AX60" i="1" s="1"/>
  <c r="BI92" i="6"/>
  <c r="BH92" i="6"/>
  <c r="BG92" i="6"/>
  <c r="BF92" i="6"/>
  <c r="T92" i="6"/>
  <c r="T91" i="6"/>
  <c r="R92" i="6"/>
  <c r="R91" i="6" s="1"/>
  <c r="P92" i="6"/>
  <c r="P91" i="6"/>
  <c r="BI89" i="6"/>
  <c r="BH89" i="6"/>
  <c r="BG89" i="6"/>
  <c r="BF89" i="6"/>
  <c r="T89" i="6"/>
  <c r="T88" i="6" s="1"/>
  <c r="T87" i="6" s="1"/>
  <c r="R89" i="6"/>
  <c r="R88" i="6"/>
  <c r="P89" i="6"/>
  <c r="P88" i="6"/>
  <c r="P87" i="6"/>
  <c r="AU60" i="1" s="1"/>
  <c r="J83" i="6"/>
  <c r="F83" i="6"/>
  <c r="F81" i="6"/>
  <c r="E79" i="6"/>
  <c r="J58" i="6"/>
  <c r="F58" i="6"/>
  <c r="F56" i="6"/>
  <c r="E54" i="6"/>
  <c r="J26" i="6"/>
  <c r="E26" i="6"/>
  <c r="J84" i="6"/>
  <c r="J25" i="6"/>
  <c r="J20" i="6"/>
  <c r="E20" i="6"/>
  <c r="F84" i="6"/>
  <c r="J19" i="6"/>
  <c r="J14" i="6"/>
  <c r="J56" i="6"/>
  <c r="E7" i="6"/>
  <c r="E75" i="6" s="1"/>
  <c r="J39" i="5"/>
  <c r="J38" i="5"/>
  <c r="AY59" i="1"/>
  <c r="J37" i="5"/>
  <c r="AX59" i="1"/>
  <c r="BI141" i="5"/>
  <c r="BH141" i="5"/>
  <c r="BG141" i="5"/>
  <c r="BF141" i="5"/>
  <c r="T141" i="5"/>
  <c r="T140" i="5"/>
  <c r="R141" i="5"/>
  <c r="R140" i="5"/>
  <c r="P141" i="5"/>
  <c r="P140" i="5"/>
  <c r="BI135" i="5"/>
  <c r="BH135" i="5"/>
  <c r="BG135" i="5"/>
  <c r="BF135" i="5"/>
  <c r="T135" i="5"/>
  <c r="T134" i="5"/>
  <c r="R135" i="5"/>
  <c r="R134" i="5"/>
  <c r="P135" i="5"/>
  <c r="P134" i="5"/>
  <c r="BI131" i="5"/>
  <c r="BH131" i="5"/>
  <c r="BG131" i="5"/>
  <c r="BF131" i="5"/>
  <c r="T131" i="5"/>
  <c r="R131" i="5"/>
  <c r="P131" i="5"/>
  <c r="BI128" i="5"/>
  <c r="BH128" i="5"/>
  <c r="BG128" i="5"/>
  <c r="BF128" i="5"/>
  <c r="T128" i="5"/>
  <c r="R128" i="5"/>
  <c r="P128" i="5"/>
  <c r="BI125" i="5"/>
  <c r="BH125" i="5"/>
  <c r="BG125" i="5"/>
  <c r="BF125" i="5"/>
  <c r="T125" i="5"/>
  <c r="R125" i="5"/>
  <c r="P125" i="5"/>
  <c r="BI122" i="5"/>
  <c r="BH122" i="5"/>
  <c r="BG122" i="5"/>
  <c r="BF122" i="5"/>
  <c r="T122" i="5"/>
  <c r="R122" i="5"/>
  <c r="P122" i="5"/>
  <c r="BI119" i="5"/>
  <c r="BH119" i="5"/>
  <c r="BG119" i="5"/>
  <c r="BF119" i="5"/>
  <c r="T119" i="5"/>
  <c r="R119" i="5"/>
  <c r="P119" i="5"/>
  <c r="BI116" i="5"/>
  <c r="BH116" i="5"/>
  <c r="BG116" i="5"/>
  <c r="BF116" i="5"/>
  <c r="T116" i="5"/>
  <c r="R116" i="5"/>
  <c r="P116" i="5"/>
  <c r="BI112" i="5"/>
  <c r="BH112" i="5"/>
  <c r="BG112" i="5"/>
  <c r="BF112" i="5"/>
  <c r="T112" i="5"/>
  <c r="R112" i="5"/>
  <c r="P112" i="5"/>
  <c r="BI106" i="5"/>
  <c r="BH106" i="5"/>
  <c r="BG106" i="5"/>
  <c r="BF106" i="5"/>
  <c r="T106" i="5"/>
  <c r="T105" i="5" s="1"/>
  <c r="R106" i="5"/>
  <c r="R105" i="5"/>
  <c r="P106" i="5"/>
  <c r="P105" i="5" s="1"/>
  <c r="BI101" i="5"/>
  <c r="BH101" i="5"/>
  <c r="BG101" i="5"/>
  <c r="BF101" i="5"/>
  <c r="T101" i="5"/>
  <c r="R101" i="5"/>
  <c r="P101" i="5"/>
  <c r="BI96" i="5"/>
  <c r="BH96" i="5"/>
  <c r="BG96" i="5"/>
  <c r="BF96" i="5"/>
  <c r="T96" i="5"/>
  <c r="R96" i="5"/>
  <c r="P96" i="5"/>
  <c r="BI92" i="5"/>
  <c r="F39" i="5" s="1"/>
  <c r="BH92" i="5"/>
  <c r="BG92" i="5"/>
  <c r="BF92" i="5"/>
  <c r="T92" i="5"/>
  <c r="R92" i="5"/>
  <c r="P92" i="5"/>
  <c r="J86" i="5"/>
  <c r="F86" i="5"/>
  <c r="F84" i="5"/>
  <c r="E82" i="5"/>
  <c r="J58" i="5"/>
  <c r="F58" i="5"/>
  <c r="F56" i="5"/>
  <c r="E54" i="5"/>
  <c r="J26" i="5"/>
  <c r="E26" i="5"/>
  <c r="J87" i="5" s="1"/>
  <c r="J25" i="5"/>
  <c r="J20" i="5"/>
  <c r="E20" i="5"/>
  <c r="F59" i="5" s="1"/>
  <c r="J19" i="5"/>
  <c r="J14" i="5"/>
  <c r="J56" i="5"/>
  <c r="E7" i="5"/>
  <c r="E50" i="5" s="1"/>
  <c r="J39" i="4"/>
  <c r="J38" i="4"/>
  <c r="AY58" i="1" s="1"/>
  <c r="J37" i="4"/>
  <c r="AX58" i="1"/>
  <c r="BI120" i="4"/>
  <c r="BH120" i="4"/>
  <c r="BG120" i="4"/>
  <c r="BF120" i="4"/>
  <c r="T120" i="4"/>
  <c r="R120" i="4"/>
  <c r="P120" i="4"/>
  <c r="BI118" i="4"/>
  <c r="BH118" i="4"/>
  <c r="BG118" i="4"/>
  <c r="BF118" i="4"/>
  <c r="T118" i="4"/>
  <c r="R118" i="4"/>
  <c r="P118" i="4"/>
  <c r="BI116" i="4"/>
  <c r="BH116" i="4"/>
  <c r="BG116" i="4"/>
  <c r="BF116" i="4"/>
  <c r="T116" i="4"/>
  <c r="R116" i="4"/>
  <c r="P116" i="4"/>
  <c r="BI114" i="4"/>
  <c r="BH114" i="4"/>
  <c r="BG114" i="4"/>
  <c r="BF114" i="4"/>
  <c r="T114" i="4"/>
  <c r="R114" i="4"/>
  <c r="P114" i="4"/>
  <c r="BI112" i="4"/>
  <c r="BH112" i="4"/>
  <c r="BG112" i="4"/>
  <c r="BF112" i="4"/>
  <c r="T112" i="4"/>
  <c r="R112" i="4"/>
  <c r="P112" i="4"/>
  <c r="BI110" i="4"/>
  <c r="BH110" i="4"/>
  <c r="BG110" i="4"/>
  <c r="BF110" i="4"/>
  <c r="T110" i="4"/>
  <c r="R110" i="4"/>
  <c r="P110" i="4"/>
  <c r="BI108" i="4"/>
  <c r="BH108" i="4"/>
  <c r="BG108" i="4"/>
  <c r="BF108" i="4"/>
  <c r="T108" i="4"/>
  <c r="R108" i="4"/>
  <c r="P108" i="4"/>
  <c r="BI106" i="4"/>
  <c r="BH106" i="4"/>
  <c r="BG106" i="4"/>
  <c r="BF106" i="4"/>
  <c r="T106" i="4"/>
  <c r="R106" i="4"/>
  <c r="P106" i="4"/>
  <c r="BI104" i="4"/>
  <c r="BH104" i="4"/>
  <c r="BG104" i="4"/>
  <c r="BF104" i="4"/>
  <c r="T104" i="4"/>
  <c r="R104" i="4"/>
  <c r="P104" i="4"/>
  <c r="BI102" i="4"/>
  <c r="BH102" i="4"/>
  <c r="BG102" i="4"/>
  <c r="BF102" i="4"/>
  <c r="T102" i="4"/>
  <c r="R102" i="4"/>
  <c r="P102" i="4"/>
  <c r="BI100" i="4"/>
  <c r="BH100" i="4"/>
  <c r="BG100" i="4"/>
  <c r="BF100" i="4"/>
  <c r="T100" i="4"/>
  <c r="R100" i="4"/>
  <c r="P100" i="4"/>
  <c r="BI98" i="4"/>
  <c r="BH98" i="4"/>
  <c r="BG98" i="4"/>
  <c r="BF98" i="4"/>
  <c r="T98" i="4"/>
  <c r="R98" i="4"/>
  <c r="P98" i="4"/>
  <c r="BI96" i="4"/>
  <c r="BH96" i="4"/>
  <c r="BG96" i="4"/>
  <c r="BF96" i="4"/>
  <c r="T96" i="4"/>
  <c r="R96" i="4"/>
  <c r="P96" i="4"/>
  <c r="BI94" i="4"/>
  <c r="BH94" i="4"/>
  <c r="BG94" i="4"/>
  <c r="BF94" i="4"/>
  <c r="T94" i="4"/>
  <c r="R94" i="4"/>
  <c r="P94" i="4"/>
  <c r="BI92" i="4"/>
  <c r="BH92" i="4"/>
  <c r="BG92" i="4"/>
  <c r="BF92" i="4"/>
  <c r="T92" i="4"/>
  <c r="R92" i="4"/>
  <c r="P92" i="4"/>
  <c r="BI90" i="4"/>
  <c r="BH90" i="4"/>
  <c r="BG90" i="4"/>
  <c r="F37" i="4" s="1"/>
  <c r="BF90" i="4"/>
  <c r="T90" i="4"/>
  <c r="R90" i="4"/>
  <c r="P90" i="4"/>
  <c r="J83" i="4"/>
  <c r="F83" i="4"/>
  <c r="F81" i="4"/>
  <c r="E79" i="4"/>
  <c r="J58" i="4"/>
  <c r="F58" i="4"/>
  <c r="F56" i="4"/>
  <c r="E54" i="4"/>
  <c r="J26" i="4"/>
  <c r="E26" i="4"/>
  <c r="J84" i="4"/>
  <c r="J25" i="4"/>
  <c r="J20" i="4"/>
  <c r="E20" i="4"/>
  <c r="F59" i="4"/>
  <c r="J19" i="4"/>
  <c r="J14" i="4"/>
  <c r="J81" i="4" s="1"/>
  <c r="E7" i="4"/>
  <c r="E50" i="4" s="1"/>
  <c r="J39" i="3"/>
  <c r="J38" i="3"/>
  <c r="AY57" i="1"/>
  <c r="J37" i="3"/>
  <c r="AX57" i="1"/>
  <c r="BI106" i="3"/>
  <c r="BH106" i="3"/>
  <c r="BG106" i="3"/>
  <c r="BF106" i="3"/>
  <c r="T106" i="3"/>
  <c r="R106" i="3"/>
  <c r="P106" i="3"/>
  <c r="BI103" i="3"/>
  <c r="BH103" i="3"/>
  <c r="BG103" i="3"/>
  <c r="BF103" i="3"/>
  <c r="T103" i="3"/>
  <c r="R103" i="3"/>
  <c r="P103" i="3"/>
  <c r="BI91" i="3"/>
  <c r="F39" i="3" s="1"/>
  <c r="BH91" i="3"/>
  <c r="BG91" i="3"/>
  <c r="BF91" i="3"/>
  <c r="T91" i="3"/>
  <c r="T90" i="3"/>
  <c r="R91" i="3"/>
  <c r="R90" i="3"/>
  <c r="P91" i="3"/>
  <c r="P90" i="3"/>
  <c r="J84" i="3"/>
  <c r="F84" i="3"/>
  <c r="F82" i="3"/>
  <c r="E80" i="3"/>
  <c r="J58" i="3"/>
  <c r="F58" i="3"/>
  <c r="F56" i="3"/>
  <c r="E54" i="3"/>
  <c r="J26" i="3"/>
  <c r="E26" i="3"/>
  <c r="J59" i="3"/>
  <c r="J25" i="3"/>
  <c r="J20" i="3"/>
  <c r="E20" i="3"/>
  <c r="F85" i="3"/>
  <c r="J19" i="3"/>
  <c r="J14" i="3"/>
  <c r="J56" i="3"/>
  <c r="E7" i="3"/>
  <c r="E50" i="3" s="1"/>
  <c r="J39" i="2"/>
  <c r="J38" i="2"/>
  <c r="AY56" i="1"/>
  <c r="J37" i="2"/>
  <c r="AX56" i="1" s="1"/>
  <c r="BI106" i="2"/>
  <c r="BH106" i="2"/>
  <c r="BG106" i="2"/>
  <c r="BF106" i="2"/>
  <c r="T106" i="2"/>
  <c r="R106" i="2"/>
  <c r="P106" i="2"/>
  <c r="BI103" i="2"/>
  <c r="BH103" i="2"/>
  <c r="BG103" i="2"/>
  <c r="BF103" i="2"/>
  <c r="T103" i="2"/>
  <c r="R103" i="2"/>
  <c r="P103" i="2"/>
  <c r="BI100" i="2"/>
  <c r="BH100" i="2"/>
  <c r="BG100" i="2"/>
  <c r="BF100" i="2"/>
  <c r="T100" i="2"/>
  <c r="R100" i="2"/>
  <c r="P100" i="2"/>
  <c r="BI91" i="2"/>
  <c r="BH91" i="2"/>
  <c r="BG91" i="2"/>
  <c r="BF91" i="2"/>
  <c r="T91" i="2"/>
  <c r="R91" i="2"/>
  <c r="P91" i="2"/>
  <c r="J84" i="2"/>
  <c r="F84" i="2"/>
  <c r="F82" i="2"/>
  <c r="E80" i="2"/>
  <c r="J58" i="2"/>
  <c r="F58" i="2"/>
  <c r="F56" i="2"/>
  <c r="E54" i="2"/>
  <c r="J26" i="2"/>
  <c r="E26" i="2"/>
  <c r="J85" i="2"/>
  <c r="J25" i="2"/>
  <c r="J20" i="2"/>
  <c r="E20" i="2"/>
  <c r="F59" i="2"/>
  <c r="J19" i="2"/>
  <c r="J14" i="2"/>
  <c r="J82" i="2"/>
  <c r="E7" i="2"/>
  <c r="E50" i="2" s="1"/>
  <c r="L50" i="1"/>
  <c r="AM50" i="1"/>
  <c r="AM49" i="1"/>
  <c r="L49" i="1"/>
  <c r="AM47" i="1"/>
  <c r="L47" i="1"/>
  <c r="L45" i="1"/>
  <c r="L44" i="1"/>
  <c r="J91" i="14"/>
  <c r="J92" i="5"/>
  <c r="J141" i="5"/>
  <c r="BK112" i="4"/>
  <c r="J129" i="7"/>
  <c r="J100" i="2"/>
  <c r="J120" i="4"/>
  <c r="BK92" i="4"/>
  <c r="BK94" i="4"/>
  <c r="J131" i="5"/>
  <c r="J100" i="4"/>
  <c r="J98" i="4"/>
  <c r="J112" i="5"/>
  <c r="BK92" i="5"/>
  <c r="J94" i="4"/>
  <c r="BK106" i="8"/>
  <c r="AS61" i="1"/>
  <c r="BK100" i="2"/>
  <c r="J99" i="7"/>
  <c r="BK116" i="4"/>
  <c r="BK89" i="6"/>
  <c r="BK110" i="9"/>
  <c r="J89" i="13"/>
  <c r="BK141" i="5"/>
  <c r="BK120" i="4"/>
  <c r="BK92" i="6"/>
  <c r="J110" i="9"/>
  <c r="J89" i="14"/>
  <c r="J114" i="7"/>
  <c r="J95" i="13"/>
  <c r="J92" i="6"/>
  <c r="J92" i="4"/>
  <c r="BK123" i="7"/>
  <c r="J117" i="7"/>
  <c r="J103" i="2"/>
  <c r="BK105" i="7"/>
  <c r="BK122" i="5"/>
  <c r="J95" i="9"/>
  <c r="BK91" i="14"/>
  <c r="BK97" i="14"/>
  <c r="BK106" i="2"/>
  <c r="BK99" i="7"/>
  <c r="F39" i="11"/>
  <c r="BB68" i="1" s="1"/>
  <c r="J123" i="7"/>
  <c r="BK91" i="2"/>
  <c r="J112" i="4"/>
  <c r="BK114" i="4"/>
  <c r="J116" i="5"/>
  <c r="F40" i="11"/>
  <c r="BC68" i="1"/>
  <c r="BK103" i="10"/>
  <c r="J111" i="7"/>
  <c r="BK126" i="7"/>
  <c r="BK129" i="7"/>
  <c r="BK114" i="7"/>
  <c r="BK103" i="3"/>
  <c r="BK102" i="4"/>
  <c r="J101" i="5"/>
  <c r="BK113" i="8"/>
  <c r="J106" i="4"/>
  <c r="AS63" i="1"/>
  <c r="BK131" i="5"/>
  <c r="BK118" i="4"/>
  <c r="J91" i="2"/>
  <c r="J120" i="7"/>
  <c r="BK104" i="9"/>
  <c r="J106" i="2"/>
  <c r="BK106" i="5"/>
  <c r="J102" i="7"/>
  <c r="J104" i="4"/>
  <c r="BK95" i="13"/>
  <c r="J96" i="4"/>
  <c r="BK108" i="7"/>
  <c r="BK108" i="4"/>
  <c r="J100" i="10"/>
  <c r="BK96" i="11"/>
  <c r="BK102" i="7"/>
  <c r="BK101" i="9"/>
  <c r="J122" i="5"/>
  <c r="J121" i="8"/>
  <c r="BK101" i="5"/>
  <c r="J125" i="5"/>
  <c r="J106" i="8"/>
  <c r="BK106" i="4"/>
  <c r="F41" i="11"/>
  <c r="BD68" i="1" s="1"/>
  <c r="J90" i="9"/>
  <c r="J126" i="7"/>
  <c r="J103" i="3"/>
  <c r="BK96" i="7"/>
  <c r="J103" i="10"/>
  <c r="BK110" i="4"/>
  <c r="BK106" i="12"/>
  <c r="BK120" i="7"/>
  <c r="BK106" i="3"/>
  <c r="J90" i="4"/>
  <c r="J97" i="12"/>
  <c r="J89" i="6"/>
  <c r="BK99" i="8"/>
  <c r="BK112" i="5"/>
  <c r="J113" i="8"/>
  <c r="BK98" i="4"/>
  <c r="J126" i="8"/>
  <c r="BK100" i="10"/>
  <c r="J96" i="5"/>
  <c r="BK97" i="12"/>
  <c r="BK96" i="12" s="1"/>
  <c r="J110" i="4"/>
  <c r="J106" i="3"/>
  <c r="J96" i="11"/>
  <c r="BK126" i="8"/>
  <c r="BK104" i="4"/>
  <c r="BK128" i="5"/>
  <c r="J119" i="5"/>
  <c r="J99" i="8"/>
  <c r="J105" i="7"/>
  <c r="J106" i="12"/>
  <c r="J135" i="5"/>
  <c r="BK121" i="8"/>
  <c r="J114" i="4"/>
  <c r="J128" i="5"/>
  <c r="BK90" i="9"/>
  <c r="BK95" i="9"/>
  <c r="J106" i="5"/>
  <c r="BK91" i="10"/>
  <c r="BK119" i="5"/>
  <c r="AS67" i="1"/>
  <c r="J91" i="10"/>
  <c r="BK90" i="4"/>
  <c r="BK96" i="4"/>
  <c r="BK89" i="13"/>
  <c r="BK89" i="14"/>
  <c r="BK117" i="7"/>
  <c r="BK100" i="4"/>
  <c r="J96" i="7"/>
  <c r="BK125" i="5"/>
  <c r="BK111" i="7"/>
  <c r="J116" i="4"/>
  <c r="BK103" i="2"/>
  <c r="BK135" i="5"/>
  <c r="J108" i="7"/>
  <c r="J101" i="9"/>
  <c r="J102" i="4"/>
  <c r="J104" i="9"/>
  <c r="BK116" i="5"/>
  <c r="F38" i="5"/>
  <c r="J108" i="4"/>
  <c r="J97" i="14"/>
  <c r="BK91" i="3"/>
  <c r="J118" i="4"/>
  <c r="J91" i="3"/>
  <c r="BK96" i="5"/>
  <c r="P87" i="13" l="1"/>
  <c r="AU70" i="1" s="1"/>
  <c r="R87" i="6"/>
  <c r="P91" i="5"/>
  <c r="R91" i="5"/>
  <c r="T91" i="5"/>
  <c r="T95" i="12"/>
  <c r="T94" i="12"/>
  <c r="P89" i="9"/>
  <c r="BK102" i="3"/>
  <c r="J102" i="3" s="1"/>
  <c r="J66" i="3" s="1"/>
  <c r="BK89" i="4"/>
  <c r="J89" i="4" s="1"/>
  <c r="J65" i="4" s="1"/>
  <c r="R100" i="9"/>
  <c r="R102" i="2"/>
  <c r="P100" i="9"/>
  <c r="R99" i="10"/>
  <c r="R89" i="10"/>
  <c r="R88" i="10"/>
  <c r="R95" i="7"/>
  <c r="R94" i="7" s="1"/>
  <c r="R93" i="7" s="1"/>
  <c r="BK99" i="10"/>
  <c r="J99" i="10" s="1"/>
  <c r="J66" i="10" s="1"/>
  <c r="P89" i="4"/>
  <c r="P88" i="4"/>
  <c r="P87" i="4" s="1"/>
  <c r="AU58" i="1" s="1"/>
  <c r="R111" i="5"/>
  <c r="R90" i="5"/>
  <c r="BK100" i="9"/>
  <c r="J100" i="9" s="1"/>
  <c r="J65" i="9" s="1"/>
  <c r="P102" i="2"/>
  <c r="P89" i="2" s="1"/>
  <c r="P88" i="2" s="1"/>
  <c r="AU56" i="1" s="1"/>
  <c r="T102" i="3"/>
  <c r="T89" i="3" s="1"/>
  <c r="T88" i="3" s="1"/>
  <c r="BK89" i="9"/>
  <c r="J89" i="9" s="1"/>
  <c r="J64" i="9" s="1"/>
  <c r="T99" i="10"/>
  <c r="T89" i="10" s="1"/>
  <c r="T88" i="10" s="1"/>
  <c r="T89" i="4"/>
  <c r="T88" i="4" s="1"/>
  <c r="T87" i="4" s="1"/>
  <c r="BK111" i="5"/>
  <c r="J111" i="5"/>
  <c r="J66" i="5" s="1"/>
  <c r="P102" i="3"/>
  <c r="P89" i="3"/>
  <c r="P88" i="3"/>
  <c r="AU57" i="1" s="1"/>
  <c r="BK95" i="7"/>
  <c r="J95" i="7"/>
  <c r="J69" i="7"/>
  <c r="BK98" i="8"/>
  <c r="J98" i="8" s="1"/>
  <c r="J69" i="8" s="1"/>
  <c r="T100" i="9"/>
  <c r="R90" i="2"/>
  <c r="R89" i="2" s="1"/>
  <c r="R88" i="2" s="1"/>
  <c r="T111" i="5"/>
  <c r="T90" i="5" s="1"/>
  <c r="T102" i="2"/>
  <c r="T98" i="8"/>
  <c r="T97" i="8"/>
  <c r="T96" i="8" s="1"/>
  <c r="R89" i="9"/>
  <c r="R88" i="9"/>
  <c r="P99" i="10"/>
  <c r="P89" i="10" s="1"/>
  <c r="P88" i="10" s="1"/>
  <c r="AU66" i="1" s="1"/>
  <c r="BK102" i="2"/>
  <c r="J102" i="2" s="1"/>
  <c r="J66" i="2" s="1"/>
  <c r="T95" i="7"/>
  <c r="T94" i="7"/>
  <c r="T93" i="7" s="1"/>
  <c r="P90" i="2"/>
  <c r="R89" i="4"/>
  <c r="R88" i="4"/>
  <c r="R87" i="4"/>
  <c r="P95" i="12"/>
  <c r="P94" i="12" s="1"/>
  <c r="AU69" i="1" s="1"/>
  <c r="AU67" i="1" s="1"/>
  <c r="BK90" i="2"/>
  <c r="J90" i="2" s="1"/>
  <c r="J65" i="2" s="1"/>
  <c r="P98" i="8"/>
  <c r="P97" i="8"/>
  <c r="P96" i="8" s="1"/>
  <c r="AU64" i="1" s="1"/>
  <c r="AU63" i="1" s="1"/>
  <c r="T90" i="2"/>
  <c r="T89" i="2"/>
  <c r="T88" i="2" s="1"/>
  <c r="R102" i="3"/>
  <c r="R89" i="3"/>
  <c r="R88" i="3"/>
  <c r="P111" i="5"/>
  <c r="P90" i="5" s="1"/>
  <c r="AU59" i="1" s="1"/>
  <c r="P95" i="7"/>
  <c r="P94" i="7" s="1"/>
  <c r="P93" i="7" s="1"/>
  <c r="AU62" i="1" s="1"/>
  <c r="AU61" i="1" s="1"/>
  <c r="R98" i="8"/>
  <c r="R97" i="8" s="1"/>
  <c r="R96" i="8" s="1"/>
  <c r="T89" i="9"/>
  <c r="T88" i="9"/>
  <c r="R95" i="11"/>
  <c r="R94" i="11" s="1"/>
  <c r="R93" i="11" s="1"/>
  <c r="BK88" i="14"/>
  <c r="J88" i="14" s="1"/>
  <c r="J64" i="14" s="1"/>
  <c r="P88" i="14"/>
  <c r="P87" i="14"/>
  <c r="AU71" i="1" s="1"/>
  <c r="R88" i="14"/>
  <c r="R87" i="14"/>
  <c r="T88" i="14"/>
  <c r="T87" i="14" s="1"/>
  <c r="R95" i="12"/>
  <c r="R94" i="12"/>
  <c r="BK120" i="8"/>
  <c r="J120" i="8" s="1"/>
  <c r="J70" i="8" s="1"/>
  <c r="BK140" i="5"/>
  <c r="J140" i="5"/>
  <c r="J68" i="5" s="1"/>
  <c r="BK134" i="5"/>
  <c r="J134" i="5"/>
  <c r="J67" i="5"/>
  <c r="BK90" i="10"/>
  <c r="J90" i="10" s="1"/>
  <c r="J65" i="10" s="1"/>
  <c r="BK88" i="6"/>
  <c r="J88" i="6" s="1"/>
  <c r="J64" i="6" s="1"/>
  <c r="BK95" i="11"/>
  <c r="J95" i="11"/>
  <c r="J69" i="11" s="1"/>
  <c r="BK90" i="3"/>
  <c r="BK89" i="3"/>
  <c r="J89" i="3"/>
  <c r="J64" i="3" s="1"/>
  <c r="BK125" i="8"/>
  <c r="J125" i="8"/>
  <c r="J72" i="8"/>
  <c r="BK109" i="9"/>
  <c r="J109" i="9" s="1"/>
  <c r="J66" i="9" s="1"/>
  <c r="BK105" i="5"/>
  <c r="J105" i="5" s="1"/>
  <c r="J65" i="5" s="1"/>
  <c r="BK91" i="5"/>
  <c r="BK91" i="6"/>
  <c r="J91" i="6" s="1"/>
  <c r="J65" i="6" s="1"/>
  <c r="BK105" i="12"/>
  <c r="J105" i="12"/>
  <c r="J70" i="12" s="1"/>
  <c r="BK94" i="13"/>
  <c r="J94" i="13"/>
  <c r="J65" i="13"/>
  <c r="BK88" i="13"/>
  <c r="J88" i="13" s="1"/>
  <c r="J64" i="13" s="1"/>
  <c r="BK96" i="14"/>
  <c r="J96" i="14" s="1"/>
  <c r="J65" i="14" s="1"/>
  <c r="BE97" i="14"/>
  <c r="J81" i="14"/>
  <c r="F84" i="14"/>
  <c r="J59" i="14"/>
  <c r="E75" i="14"/>
  <c r="BE89" i="14"/>
  <c r="BE91" i="14"/>
  <c r="J96" i="12"/>
  <c r="J69" i="12"/>
  <c r="J59" i="13"/>
  <c r="BE89" i="13"/>
  <c r="J56" i="13"/>
  <c r="F59" i="13"/>
  <c r="E50" i="13"/>
  <c r="BE95" i="13"/>
  <c r="J60" i="12"/>
  <c r="E80" i="12"/>
  <c r="F63" i="12"/>
  <c r="BE97" i="12"/>
  <c r="BE106" i="12"/>
  <c r="J60" i="11"/>
  <c r="F63" i="11"/>
  <c r="E52" i="11"/>
  <c r="BE96" i="11"/>
  <c r="E50" i="10"/>
  <c r="J59" i="10"/>
  <c r="J56" i="10"/>
  <c r="F85" i="10"/>
  <c r="BE91" i="10"/>
  <c r="BE100" i="10"/>
  <c r="BE103" i="10"/>
  <c r="J59" i="9"/>
  <c r="BE95" i="9"/>
  <c r="BE104" i="9"/>
  <c r="BE110" i="9"/>
  <c r="E76" i="9"/>
  <c r="F85" i="9"/>
  <c r="BE90" i="9"/>
  <c r="BE101" i="9"/>
  <c r="J56" i="9"/>
  <c r="BK94" i="7"/>
  <c r="J94" i="7"/>
  <c r="J68" i="7" s="1"/>
  <c r="J60" i="8"/>
  <c r="BE106" i="8"/>
  <c r="E82" i="8"/>
  <c r="F93" i="8"/>
  <c r="BE99" i="8"/>
  <c r="BE113" i="8"/>
  <c r="BE121" i="8"/>
  <c r="BE126" i="8"/>
  <c r="F63" i="7"/>
  <c r="BE96" i="7"/>
  <c r="BE108" i="7"/>
  <c r="BE117" i="7"/>
  <c r="E52" i="7"/>
  <c r="J63" i="7"/>
  <c r="J60" i="7"/>
  <c r="BE126" i="7"/>
  <c r="BE99" i="7"/>
  <c r="BE102" i="7"/>
  <c r="BE111" i="7"/>
  <c r="BE114" i="7"/>
  <c r="BE120" i="7"/>
  <c r="BE105" i="7"/>
  <c r="BE123" i="7"/>
  <c r="BE129" i="7"/>
  <c r="J91" i="5"/>
  <c r="J64" i="5"/>
  <c r="J59" i="6"/>
  <c r="J81" i="6"/>
  <c r="BE89" i="6"/>
  <c r="BE92" i="6"/>
  <c r="E50" i="6"/>
  <c r="F59" i="6"/>
  <c r="E78" i="5"/>
  <c r="J84" i="5"/>
  <c r="F87" i="5"/>
  <c r="BE92" i="5"/>
  <c r="BE101" i="5"/>
  <c r="BE106" i="5"/>
  <c r="BE116" i="5"/>
  <c r="BE119" i="5"/>
  <c r="BE122" i="5"/>
  <c r="BE112" i="5"/>
  <c r="BE125" i="5"/>
  <c r="BE128" i="5"/>
  <c r="BE135" i="5"/>
  <c r="J59" i="5"/>
  <c r="BE96" i="5"/>
  <c r="BE131" i="5"/>
  <c r="BE141" i="5"/>
  <c r="BC59" i="1"/>
  <c r="BD59" i="1"/>
  <c r="J59" i="4"/>
  <c r="BE96" i="4"/>
  <c r="BE100" i="4"/>
  <c r="J90" i="3"/>
  <c r="J65" i="3" s="1"/>
  <c r="BE102" i="4"/>
  <c r="BE112" i="4"/>
  <c r="BE108" i="4"/>
  <c r="F84" i="4"/>
  <c r="J56" i="4"/>
  <c r="BE94" i="4"/>
  <c r="BE106" i="4"/>
  <c r="BE114" i="4"/>
  <c r="E75" i="4"/>
  <c r="BE98" i="4"/>
  <c r="BE104" i="4"/>
  <c r="BE110" i="4"/>
  <c r="BE118" i="4"/>
  <c r="BE92" i="4"/>
  <c r="BK88" i="3"/>
  <c r="J88" i="3" s="1"/>
  <c r="J63" i="3" s="1"/>
  <c r="BE90" i="4"/>
  <c r="BE116" i="4"/>
  <c r="BE120" i="4"/>
  <c r="BB58" i="1"/>
  <c r="E76" i="3"/>
  <c r="J82" i="3"/>
  <c r="J85" i="3"/>
  <c r="BE103" i="3"/>
  <c r="BE106" i="3"/>
  <c r="F59" i="3"/>
  <c r="BE91" i="3"/>
  <c r="BD57" i="1"/>
  <c r="BE106" i="2"/>
  <c r="E76" i="2"/>
  <c r="BE91" i="2"/>
  <c r="J56" i="2"/>
  <c r="F85" i="2"/>
  <c r="BE100" i="2"/>
  <c r="BE103" i="2"/>
  <c r="J59" i="2"/>
  <c r="F37" i="5"/>
  <c r="BB59" i="1"/>
  <c r="J38" i="8"/>
  <c r="AW64" i="1" s="1"/>
  <c r="F37" i="2"/>
  <c r="BB56" i="1"/>
  <c r="F38" i="4"/>
  <c r="BC58" i="1" s="1"/>
  <c r="F39" i="8"/>
  <c r="BB64" i="1"/>
  <c r="BB63" i="1" s="1"/>
  <c r="AX63" i="1" s="1"/>
  <c r="F37" i="9"/>
  <c r="BB65" i="1"/>
  <c r="F38" i="9"/>
  <c r="BC65" i="1" s="1"/>
  <c r="J36" i="3"/>
  <c r="AW57" i="1"/>
  <c r="F38" i="14"/>
  <c r="BC71" i="1" s="1"/>
  <c r="F36" i="2"/>
  <c r="BA56" i="1"/>
  <c r="F39" i="12"/>
  <c r="BB69" i="1" s="1"/>
  <c r="BB67" i="1" s="1"/>
  <c r="AX67" i="1" s="1"/>
  <c r="F38" i="10"/>
  <c r="BC66" i="1" s="1"/>
  <c r="F37" i="13"/>
  <c r="BB70" i="1"/>
  <c r="F36" i="6"/>
  <c r="BA60" i="1" s="1"/>
  <c r="F37" i="10"/>
  <c r="BB66" i="1"/>
  <c r="J37" i="11"/>
  <c r="AV68" i="1" s="1"/>
  <c r="AT68" i="1" s="1"/>
  <c r="F37" i="14"/>
  <c r="BB71" i="1" s="1"/>
  <c r="F41" i="12"/>
  <c r="BD69" i="1"/>
  <c r="BD67" i="1" s="1"/>
  <c r="F36" i="13"/>
  <c r="BA70" i="1"/>
  <c r="F38" i="12"/>
  <c r="BA69" i="1" s="1"/>
  <c r="J36" i="2"/>
  <c r="AW56" i="1"/>
  <c r="J38" i="12"/>
  <c r="AW69" i="1" s="1"/>
  <c r="J36" i="10"/>
  <c r="AW66" i="1"/>
  <c r="F36" i="10"/>
  <c r="BA66" i="1" s="1"/>
  <c r="F39" i="10"/>
  <c r="BD66" i="1"/>
  <c r="F36" i="14"/>
  <c r="BA71" i="1" s="1"/>
  <c r="AS55" i="1"/>
  <c r="AS54" i="1"/>
  <c r="F38" i="8"/>
  <c r="BA64" i="1" s="1"/>
  <c r="BA63" i="1" s="1"/>
  <c r="AW63" i="1" s="1"/>
  <c r="F37" i="3"/>
  <c r="BB57" i="1" s="1"/>
  <c r="F38" i="3"/>
  <c r="BC57" i="1"/>
  <c r="J36" i="4"/>
  <c r="AW58" i="1" s="1"/>
  <c r="F38" i="7"/>
  <c r="BA62" i="1"/>
  <c r="BA61" i="1"/>
  <c r="AW61" i="1" s="1"/>
  <c r="F39" i="13"/>
  <c r="BD70" i="1"/>
  <c r="F41" i="8"/>
  <c r="BD64" i="1" s="1"/>
  <c r="BD63" i="1" s="1"/>
  <c r="J38" i="7"/>
  <c r="AW62" i="1"/>
  <c r="F38" i="13"/>
  <c r="BC70" i="1" s="1"/>
  <c r="F36" i="5"/>
  <c r="BA59" i="1"/>
  <c r="F38" i="11"/>
  <c r="BA68" i="1" s="1"/>
  <c r="F38" i="6"/>
  <c r="BC60" i="1"/>
  <c r="F39" i="14"/>
  <c r="BD71" i="1" s="1"/>
  <c r="J36" i="13"/>
  <c r="AW70" i="1"/>
  <c r="F41" i="7"/>
  <c r="BD62" i="1" s="1"/>
  <c r="BD61" i="1" s="1"/>
  <c r="J36" i="5"/>
  <c r="AW59" i="1"/>
  <c r="F40" i="8"/>
  <c r="BC64" i="1" s="1"/>
  <c r="BC63" i="1" s="1"/>
  <c r="AY63" i="1" s="1"/>
  <c r="F36" i="9"/>
  <c r="BA65" i="1" s="1"/>
  <c r="F36" i="3"/>
  <c r="BA57" i="1"/>
  <c r="F37" i="6"/>
  <c r="BB60" i="1" s="1"/>
  <c r="F39" i="9"/>
  <c r="BD65" i="1"/>
  <c r="J36" i="14"/>
  <c r="AW71" i="1" s="1"/>
  <c r="F40" i="7"/>
  <c r="BC62" i="1"/>
  <c r="BC61" i="1"/>
  <c r="AY61" i="1" s="1"/>
  <c r="F39" i="4"/>
  <c r="BD58" i="1"/>
  <c r="F38" i="2"/>
  <c r="BC56" i="1" s="1"/>
  <c r="F40" i="12"/>
  <c r="BC69" i="1"/>
  <c r="BC67" i="1"/>
  <c r="AY67" i="1" s="1"/>
  <c r="J36" i="6"/>
  <c r="AW60" i="1"/>
  <c r="F39" i="6"/>
  <c r="BD60" i="1" s="1"/>
  <c r="F39" i="7"/>
  <c r="BB62" i="1"/>
  <c r="BB61" i="1"/>
  <c r="AX61" i="1" s="1"/>
  <c r="F36" i="4"/>
  <c r="BA58" i="1"/>
  <c r="F39" i="2"/>
  <c r="BD56" i="1" s="1"/>
  <c r="J36" i="9"/>
  <c r="AW65" i="1"/>
  <c r="BK88" i="4" l="1"/>
  <c r="BK87" i="4" s="1"/>
  <c r="J87" i="4" s="1"/>
  <c r="J63" i="4" s="1"/>
  <c r="BK97" i="8"/>
  <c r="J97" i="8" s="1"/>
  <c r="J68" i="8" s="1"/>
  <c r="BK89" i="10"/>
  <c r="J89" i="10" s="1"/>
  <c r="J64" i="10" s="1"/>
  <c r="BK90" i="5"/>
  <c r="J90" i="5" s="1"/>
  <c r="J63" i="5" s="1"/>
  <c r="BK88" i="9"/>
  <c r="J88" i="9"/>
  <c r="J63" i="9" s="1"/>
  <c r="P88" i="9"/>
  <c r="AU65" i="1"/>
  <c r="BK124" i="8"/>
  <c r="J124" i="8" s="1"/>
  <c r="J71" i="8" s="1"/>
  <c r="BK89" i="2"/>
  <c r="J89" i="2"/>
  <c r="J64" i="2" s="1"/>
  <c r="BK94" i="11"/>
  <c r="J94" i="11"/>
  <c r="J68" i="11"/>
  <c r="BK95" i="12"/>
  <c r="BK94" i="12"/>
  <c r="J94" i="12"/>
  <c r="J67" i="12"/>
  <c r="BK87" i="13"/>
  <c r="J87" i="13"/>
  <c r="J63" i="13"/>
  <c r="BK87" i="6"/>
  <c r="J87" i="6" s="1"/>
  <c r="J63" i="6" s="1"/>
  <c r="BK87" i="14"/>
  <c r="J87" i="14"/>
  <c r="J63" i="14" s="1"/>
  <c r="BK93" i="7"/>
  <c r="J93" i="7"/>
  <c r="J67" i="7" s="1"/>
  <c r="J88" i="4"/>
  <c r="J64" i="4"/>
  <c r="J35" i="3"/>
  <c r="AV57" i="1" s="1"/>
  <c r="AT57" i="1" s="1"/>
  <c r="J35" i="5"/>
  <c r="AV59" i="1"/>
  <c r="AT59" i="1" s="1"/>
  <c r="J32" i="4"/>
  <c r="AG58" i="1"/>
  <c r="J35" i="6"/>
  <c r="AV60" i="1" s="1"/>
  <c r="AT60" i="1" s="1"/>
  <c r="J35" i="14"/>
  <c r="AV71" i="1"/>
  <c r="AT71" i="1" s="1"/>
  <c r="F37" i="11"/>
  <c r="AZ68" i="1"/>
  <c r="F35" i="14"/>
  <c r="AZ71" i="1" s="1"/>
  <c r="F35" i="9"/>
  <c r="AZ65" i="1"/>
  <c r="J35" i="10"/>
  <c r="AV66" i="1" s="1"/>
  <c r="AT66" i="1" s="1"/>
  <c r="J37" i="12"/>
  <c r="AV69" i="1"/>
  <c r="AT69" i="1" s="1"/>
  <c r="J35" i="13"/>
  <c r="AV70" i="1"/>
  <c r="AT70" i="1"/>
  <c r="F35" i="3"/>
  <c r="AZ57" i="1"/>
  <c r="F35" i="10"/>
  <c r="AZ66" i="1"/>
  <c r="J37" i="8"/>
  <c r="AV64" i="1"/>
  <c r="AT64" i="1"/>
  <c r="F35" i="13"/>
  <c r="AZ70" i="1" s="1"/>
  <c r="F37" i="7"/>
  <c r="AZ62" i="1"/>
  <c r="AZ61" i="1"/>
  <c r="AV61" i="1" s="1"/>
  <c r="AT61" i="1" s="1"/>
  <c r="F37" i="8"/>
  <c r="AZ64" i="1"/>
  <c r="AZ63" i="1" s="1"/>
  <c r="AV63" i="1" s="1"/>
  <c r="AT63" i="1" s="1"/>
  <c r="BB55" i="1"/>
  <c r="BB54" i="1" s="1"/>
  <c r="W31" i="1" s="1"/>
  <c r="F35" i="4"/>
  <c r="AZ58" i="1"/>
  <c r="F35" i="5"/>
  <c r="AZ59" i="1"/>
  <c r="BD55" i="1"/>
  <c r="BD54" i="1"/>
  <c r="W33" i="1" s="1"/>
  <c r="F35" i="6"/>
  <c r="AZ60" i="1"/>
  <c r="J35" i="2"/>
  <c r="AV56" i="1" s="1"/>
  <c r="AT56" i="1" s="1"/>
  <c r="J32" i="3"/>
  <c r="AG57" i="1"/>
  <c r="J35" i="4"/>
  <c r="AV58" i="1"/>
  <c r="AT58" i="1"/>
  <c r="F35" i="2"/>
  <c r="AZ56" i="1" s="1"/>
  <c r="J35" i="9"/>
  <c r="AV65" i="1"/>
  <c r="AT65" i="1"/>
  <c r="AU55" i="1"/>
  <c r="AU54" i="1" s="1"/>
  <c r="J37" i="7"/>
  <c r="AV62" i="1"/>
  <c r="AT62" i="1"/>
  <c r="BA67" i="1"/>
  <c r="AW67" i="1"/>
  <c r="BC55" i="1"/>
  <c r="BC54" i="1"/>
  <c r="AY54" i="1" s="1"/>
  <c r="F37" i="12"/>
  <c r="AZ69" i="1"/>
  <c r="BK88" i="10" l="1"/>
  <c r="J88" i="10" s="1"/>
  <c r="J63" i="10" s="1"/>
  <c r="BK96" i="8"/>
  <c r="J96" i="8" s="1"/>
  <c r="J34" i="8" s="1"/>
  <c r="AG64" i="1" s="1"/>
  <c r="AG63" i="1" s="1"/>
  <c r="BK88" i="2"/>
  <c r="J88" i="2"/>
  <c r="BK93" i="11"/>
  <c r="J93" i="11"/>
  <c r="J67" i="11"/>
  <c r="J95" i="12"/>
  <c r="J68" i="12" s="1"/>
  <c r="AN64" i="1"/>
  <c r="AN63" i="1"/>
  <c r="J67" i="8"/>
  <c r="AN58" i="1"/>
  <c r="AN57" i="1"/>
  <c r="J41" i="4"/>
  <c r="J41" i="3"/>
  <c r="J32" i="6"/>
  <c r="AG60" i="1"/>
  <c r="J32" i="5"/>
  <c r="AG59" i="1" s="1"/>
  <c r="J32" i="14"/>
  <c r="AG71" i="1"/>
  <c r="J34" i="12"/>
  <c r="AG69" i="1" s="1"/>
  <c r="J34" i="7"/>
  <c r="AG62" i="1"/>
  <c r="AG61" i="1"/>
  <c r="AN61" i="1" s="1"/>
  <c r="AZ67" i="1"/>
  <c r="AV67" i="1"/>
  <c r="AT67" i="1"/>
  <c r="AY55" i="1"/>
  <c r="J32" i="9"/>
  <c r="AG65" i="1"/>
  <c r="J32" i="13"/>
  <c r="AG70" i="1" s="1"/>
  <c r="BA55" i="1"/>
  <c r="AW55" i="1"/>
  <c r="J32" i="2"/>
  <c r="AG56" i="1" s="1"/>
  <c r="W32" i="1"/>
  <c r="AX55" i="1"/>
  <c r="J32" i="10"/>
  <c r="AG66" i="1" s="1"/>
  <c r="AN66" i="1" s="1"/>
  <c r="AX54" i="1"/>
  <c r="J43" i="8" l="1"/>
  <c r="J41" i="14"/>
  <c r="J41" i="2"/>
  <c r="J41" i="6"/>
  <c r="J43" i="12"/>
  <c r="J41" i="5"/>
  <c r="J41" i="13"/>
  <c r="J41" i="9"/>
  <c r="J63" i="2"/>
  <c r="J41" i="10"/>
  <c r="J43" i="7"/>
  <c r="AN62" i="1"/>
  <c r="AN59" i="1"/>
  <c r="AN70" i="1"/>
  <c r="AN60" i="1"/>
  <c r="AN71" i="1"/>
  <c r="AN56" i="1"/>
  <c r="AN65" i="1"/>
  <c r="AN69" i="1"/>
  <c r="J34" i="11"/>
  <c r="J43" i="11" s="1"/>
  <c r="BA54" i="1"/>
  <c r="W30" i="1"/>
  <c r="AZ55" i="1"/>
  <c r="AV55" i="1" s="1"/>
  <c r="AT55" i="1" s="1"/>
  <c r="AG68" i="1" l="1"/>
  <c r="AN68" i="1"/>
  <c r="AZ54" i="1"/>
  <c r="AV54" i="1"/>
  <c r="AK29" i="1" s="1"/>
  <c r="AW54" i="1"/>
  <c r="AK30" i="1"/>
  <c r="AG67" i="1" l="1"/>
  <c r="AG55" i="1"/>
  <c r="AN55" i="1" s="1"/>
  <c r="W29" i="1"/>
  <c r="AT54" i="1"/>
  <c r="AN67" i="1" l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<sst xmlns="http://schemas.openxmlformats.org/spreadsheetml/2006/main" count="4531" uniqueCount="790">
  <si>
    <t>Export Komplet</t>
  </si>
  <si>
    <t>VZ</t>
  </si>
  <si>
    <t>2.0</t>
  </si>
  <si>
    <t>ZAMOK</t>
  </si>
  <si>
    <t>False</t>
  </si>
  <si>
    <t>{1e338545-d022-41af-96b6-59c24d4af4dd}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</si>
  <si>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</si>
  <si>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</si>
  <si>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</si>
  <si>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</si>
  <si>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</si>
  <si>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</si>
  <si>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0,0001</t>
  </si>
  <si>
    <t>Kód:</t>
  </si>
  <si>
    <t>2439/500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</si>
  <si>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</si>
  <si>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</si>
  <si>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Práce a dodávky specifikované v Dodatku č.3 k Dílu IV. dokumentace MVS</t>
  </si>
  <si>
    <t>KSO:</t>
  </si>
  <si>
    <t/>
  </si>
  <si>
    <t>CC-CZ:</t>
  </si>
  <si>
    <t>Místo:</t>
  </si>
  <si>
    <t>Letiště Čáslav</t>
  </si>
  <si>
    <t>Datum:</t>
  </si>
  <si>
    <t>3. 7. 2025</t>
  </si>
  <si>
    <t>Zadavatel:</t>
  </si>
  <si>
    <t>IČ:</t>
  </si>
  <si>
    <t>Česká Republika - Ministerstvo obrany ČR</t>
  </si>
  <si>
    <t>DIČ:</t>
  </si>
  <si>
    <t>Účastník:</t>
  </si>
  <si>
    <t>Vyplň údaj</t>
  </si>
  <si>
    <t>Projektant:</t>
  </si>
  <si>
    <t xml:space="preserve">AGA-Letiště, s.r.o. </t>
  </si>
  <si>
    <t>True</t>
  </si>
  <si>
    <t>Zpracovatel:</t>
  </si>
  <si>
    <t xml:space="preserve"> </t>
  </si>
  <si>
    <t>Poznámka:</t>
  </si>
  <si>
    <t>POPIS POLOŽEK SOUPISU PRACÍ A DODÁVEK JE SPECIFIKOVÁN V PLNÉM POPISU (ZKRÁCENÉM POPISU), POZNÁMCE, ODKAZEM NA SPECIFIKACI A PODROBNOST POPISU DLE PŘÍSLUŠNÉ ČÁSTI DOKUMENTACE UVEDENÉM VE VÝKAZU VÝMĚR NEBO V POZNÁMCE!! PŘI OCENĚNÍ POLOŽEK JE TŘEBA VYCHÁZET Z PODROBNOSTÍ A SPECIFIKACÍ UVEDENÝCH JAK V PLNÉM POPISE, TAK V POZNÁMCE A VE VÝKAZU VÝMĚR, KTERÉ POPIS POLOŽKY ZPŘESŇUJÍ A DOPLŇUJÍ SPECIFIKACI VÝKONU, PRÁCE A MATERIÁL!!_x000D_
NENÍ-LI UVEDENO JINAK POLOŽKA JE UVEDENA JAKO DODÁVKA A MONTÁŽ. MIMO POLOŽKY SPECIFIKACÍ/MATERIÁLU MODRÝM PÍSMEM A V KÓDU (M). UPŘESNĚNÍ DODÁVKY A MONTÁŽE JE UVEDENO NAPŘ. V KAPITOLÁCH NAD POLOŽKAMI._x000D_
_x000D_
Textové a výkresové části a soupis prací a dodávek jsou společnou a nedílnou součástí dokumentace. Zpracovatel PD upozorňuje, že pro řádné ocenění a následnou realizaci je nutné použít jak soupis prací a dodávek, tak společně také celou projektovou dokumentaci včetně specifikací uvedených v jejích textových a grafických přílohách._x000D_
_x000D_
Výrobky, dokumentace_x000D_
Pokud jsou v této dokumentaci uvedeny konkrétní typy výrobků, jedná se pouze o příklady sloužící pro specifikaci vlastností -– technických a uživatelských standardů. Zhotovitel dokumentace výslovně uvádí, že tyto výrobky lze nahradit jinými výrobky stejných technických vlastností – standardů a shodné, nebo vyšší kvality. Stejným způsobem jsou (mohou být) v dokumentaci uvedeni jako příklad informativně i možní v úvahu přicházející výrobci, nebo dodavatelé._x000D_
_x000D_
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</si>
  <si>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</si>
  <si>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</si>
  <si>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</si>
  <si>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</si>
  <si>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</si>
  <si>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</si>
  <si>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</si>
  <si>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</si>
  <si>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</si>
  <si>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</si>
  <si>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</si>
  <si>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</si>
  <si>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</si>
  <si>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</si>
  <si>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</si>
  <si>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</si>
  <si>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</si>
  <si>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</si>
  <si>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</si>
  <si>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</si>
  <si>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</si>
  <si>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</si>
  <si>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</si>
  <si>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</si>
  <si>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</si>
  <si>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</si>
  <si>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</si>
  <si>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</si>
  <si>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</si>
  <si>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</si>
  <si>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</si>
  <si>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</si>
  <si>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</si>
  <si>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</si>
  <si>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</si>
  <si>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</si>
  <si>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</si>
  <si>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</si>
  <si>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2437/500</t>
  </si>
  <si>
    <t>Čáslav - modernizace alianční infrastruktury 21. z TL - P1</t>
  </si>
  <si>
    <t>STA</t>
  </si>
  <si>
    <t>1</t>
  </si>
  <si>
    <t>{f51677b7-fd73-404b-bdc7-404674f65135}</t>
  </si>
  <si>
    <t>2</t>
  </si>
  <si>
    <t>/</t>
  </si>
  <si>
    <t>SO 122</t>
  </si>
  <si>
    <t>TWY N1, N2, N3, N4</t>
  </si>
  <si>
    <t>Soupis</t>
  </si>
  <si>
    <t>{e279ebf9-f8c8-4789-a418-379624528e6c}</t>
  </si>
  <si>
    <t>SO 305</t>
  </si>
  <si>
    <t>Výtlačný řad na ČOV Čáslav - 2. etapa</t>
  </si>
  <si>
    <t>{738f4e7c-bbeb-4eb4-a3e3-749c6a841bb8}</t>
  </si>
  <si>
    <t>SO 703_100, 200</t>
  </si>
  <si>
    <t>Sklad kyslíku vč. nádrží a související technologie - Stavební řešení, Konstrukční řešení</t>
  </si>
  <si>
    <t>{d2502bc5-cbe1-4e81-a50a-eb42313f36f6}</t>
  </si>
  <si>
    <t>SO 703_700</t>
  </si>
  <si>
    <t>Sklad kyslíku vč. nádrží a související technologie - Silnoproudé rozvody vč. osvětlení</t>
  </si>
  <si>
    <t>{8e4bad45-e1d0-49d8-a7f3-274367c27d5f}</t>
  </si>
  <si>
    <t>SO 703.1_700</t>
  </si>
  <si>
    <t>Garáže u skladu kyslíku - Silnoproudé rozvody vč. osvětlení</t>
  </si>
  <si>
    <t>{ae4f22e9-c2bc-4946-b0c8-312a00f6b791}</t>
  </si>
  <si>
    <t>SO 705_100</t>
  </si>
  <si>
    <t>Sheltry na APN S1 - Stavební řešení</t>
  </si>
  <si>
    <t>{b0c2a4c3-e6fb-4fc5-8c76-78f20019f4e6}</t>
  </si>
  <si>
    <t>SO 705_100_03</t>
  </si>
  <si>
    <t>Svislé a vodorovné konstrukce</t>
  </si>
  <si>
    <t>3</t>
  </si>
  <si>
    <t>{0ed8e8c2-0348-44d4-91bc-a4d91a1f50cc}</t>
  </si>
  <si>
    <t>SO 705_200</t>
  </si>
  <si>
    <t>Sheltry na APN S1 - Konstrukční řešení</t>
  </si>
  <si>
    <t>{982842eb-1ef0-4147-8430-c21b6d81fc70}</t>
  </si>
  <si>
    <t>SO 705-O</t>
  </si>
  <si>
    <t>Ocelové konstrukce</t>
  </si>
  <si>
    <t>{0d131224-572c-4c5b-a8b3-cc6215ada0c2}</t>
  </si>
  <si>
    <t>SO 705_700</t>
  </si>
  <si>
    <t>Sheltry na APN S1 - Silnopoudé rozvody vč. osvětlení</t>
  </si>
  <si>
    <t>{a2510276-3e5a-4a3f-8232-8f5adc943be2}</t>
  </si>
  <si>
    <t>SO 706_100</t>
  </si>
  <si>
    <t>Zemní valy s/bez protihlukovými stěnami - QRA - Stavební řešení</t>
  </si>
  <si>
    <t>{b214666f-c67a-41d1-a85c-49927b070dfa}</t>
  </si>
  <si>
    <t>SO 706_200</t>
  </si>
  <si>
    <t>Zemní valy s/bez protihlukovými stěnami - QRA - Konstrukční řešení</t>
  </si>
  <si>
    <t>{44437c1a-450d-4b69-9506-3ee9cb00baf4}</t>
  </si>
  <si>
    <t>SO 706-O</t>
  </si>
  <si>
    <t>{0d7bd628-1ee4-4f24-88f4-654cff6d4ea2}</t>
  </si>
  <si>
    <t>SO 706-B</t>
  </si>
  <si>
    <t>Betonové konstrukce</t>
  </si>
  <si>
    <t>{92bd8909-f5ce-4fe7-936b-7bbd563e905e}</t>
  </si>
  <si>
    <t>SO 708_700</t>
  </si>
  <si>
    <t>Strojovna SHZ u hangáru H3 - Silnoproudé rozovdy vč. osvětlení</t>
  </si>
  <si>
    <t>{d2dc0392-ae48-4a70-a969-35a9e68039a2}</t>
  </si>
  <si>
    <t>SO 710_700</t>
  </si>
  <si>
    <t>Strojovna SHZ Sheltry - Silnoproudé rozvody vč. osvětlení</t>
  </si>
  <si>
    <t>{4904e6fa-1bc4-442c-920b-edfdc960343a}</t>
  </si>
  <si>
    <t>KRYCÍ LIST SOUPISU PRACÍ</t>
  </si>
  <si>
    <t>Objekt:</t>
  </si>
  <si>
    <t>2437/500 - Čáslav - modernizace alianční infrastruktury 21. z TL - P1</t>
  </si>
  <si>
    <t>Soupis:</t>
  </si>
  <si>
    <t>SO 122 - TWY N1, N2, N3, N4</t>
  </si>
  <si>
    <t xml:space="preserve">POPIS POLOŽEK SOUPISU PRACÍ A DODÁVEK JE SPECIFIKOVÁN V PLNÉM POPISU (ZKRÁCENÉM POPISU), POZNÁMCE, ODKAZEM NA SPECIFIKACI A PODROBNOST POPISU DLE PŘÍSLUŠNÉ ČÁSTI DOKUMENTACE UVEDENÉM VE VÝKAZU VÝMĚR NEBO V POZNÁMCE!! PŘI OCENĚNÍ POLOŽEK JE TŘEBA VYCHÁZET Z PODROBNOSTÍ A SPECIFIKACÍ UVEDENÝCH JAK V PLNÉM POPISE, TAK V POZNÁMCE A VE VÝKAZU VÝMĚR, KTERÉ POPIS POLOŽKY ZPŘESŇUJÍ A DOPLŇUJÍ SPECIFIKACI VÝKONU, PRÁCE A MATERIÁL!! NENÍ-LI UVEDENO JINAK POLOŽKA JE UVEDENA JAKO DODÁVKA A MONTÁŽ. MIMO POLOŽKY SPECIFIKACÍ/MATERIÁLU MODRÝM PÍSMEM A V KÓDU (M). UPŘESNĚNÍ DODÁVKY A MONTÁŽE JE UVEDENO NAPŘ. V KAPITOLÁCH NAD POLOŽKAMI.  Textové a výkresové části a soupis prací a dodávek jsou společnou a nedílnou součástí dokumentace. Zpracovatel PD upozorňuje, že pro řádné ocenění a následnou realizaci je nutné použít jak soupis prací a dodávek, tak společně také celou projektovou dokumentaci včetně specifikací uvedených v jejích textových a grafických přílohách.  Výrobky, dokumentace Pokud jsou v této dokumentaci uvedeny konkrétní typy výrobků, jedná se pouze o příklady sloužící pro specifikaci vlastností -– technických a uživatelských standardů. Zhotovitel dokumentace výslovně uvádí, že tyto výrobky lze nahradit jinými výrobky stejných technických vlastností – standardů a shodné, nebo vyšší kvality. Stejným způsobem jsou (mohou být) v dokumentaci uvedeni jako příklad informativně i možní v úvahu přicházející výrobci, nebo dodavatelé.  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</si>
  <si>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</si>
  <si>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</si>
  <si>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</si>
  <si>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</si>
  <si>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</si>
  <si>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</si>
  <si>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</si>
  <si>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</si>
  <si>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</si>
  <si>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</si>
  <si>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</si>
  <si>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</si>
  <si>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</si>
  <si>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</si>
  <si>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</si>
  <si>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</si>
  <si>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</si>
  <si>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</si>
  <si>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</si>
  <si>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</si>
  <si>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</si>
  <si>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</si>
  <si>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</si>
  <si>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</si>
  <si>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</si>
  <si>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61</t>
  </si>
  <si>
    <t>K</t>
  </si>
  <si>
    <t>935114231</t>
  </si>
  <si>
    <t>Osazení štěrbinového odvodňovacího betonového žlabu 400/450x500 mm bez vnitřního spádu</t>
  </si>
  <si>
    <t>m</t>
  </si>
  <si>
    <t>CS ÚRS 2024 02</t>
  </si>
  <si>
    <t>4</t>
  </si>
  <si>
    <t>-157649488</t>
  </si>
  <si>
    <t>PP</t>
  </si>
  <si>
    <t>Osazení štěrbinového odvodňovacího betonového žlabu rozměru 400/450x500 mm bez obrubníku bez vnitřního spádu, pro zatížení</t>
  </si>
  <si>
    <t>Online PSC</t>
  </si>
  <si>
    <t>https://podminky.urs.cz/item/CS_URS_2024_02/935114231</t>
  </si>
  <si>
    <t>P</t>
  </si>
  <si>
    <t>Poznámka k položce:_x000D_
vč. dodávky a osazení těsněcí gumy</t>
  </si>
  <si>
    <t>VV</t>
  </si>
  <si>
    <t>"Odvodnění"</t>
  </si>
  <si>
    <t>"ZMĚŘENO V MICROSTATIONU ( select + measure lenght nebo area)"</t>
  </si>
  <si>
    <t xml:space="preserve">"Přesná specifikace a popis položky viz příloha č.1, 2 a 10" </t>
  </si>
  <si>
    <t>"Štěrbinový žlab I-1-T-F900 - dle výpisu prvků - žlaby č. 1-4" -(11*4,0+4*1,66)</t>
  </si>
  <si>
    <t>"Štěrbinový žlab I-1-T-F900 - dle výpisu prvků - žlaby č. 1-4" (11*4,0+39*1+39*0,5+3*2,74+1*1,66)</t>
  </si>
  <si>
    <t>62</t>
  </si>
  <si>
    <t>M</t>
  </si>
  <si>
    <t>59221026</t>
  </si>
  <si>
    <t>trouba s přerušovanou štěrbinou betonová F900 bez vnitřního spádu 400/450x500mm</t>
  </si>
  <si>
    <t>8</t>
  </si>
  <si>
    <t>1583005991</t>
  </si>
  <si>
    <t>998</t>
  </si>
  <si>
    <t>Přesun hmot</t>
  </si>
  <si>
    <t>71</t>
  </si>
  <si>
    <t>998225111</t>
  </si>
  <si>
    <t>Přesun hmot pro pozemní komunikace s krytem z kamene, monolitickým betonovým nebo živičným</t>
  </si>
  <si>
    <t>t</t>
  </si>
  <si>
    <t>1465318293</t>
  </si>
  <si>
    <t>Přesun hmot pro komunikace s krytem z kameniva, monolitickým betonovým nebo živičným dopravní vzdálenost do 200 m jakékoliv délky objektu</t>
  </si>
  <si>
    <t>https://podminky.urs.cz/item/CS_URS_2024_02/998225111</t>
  </si>
  <si>
    <t>72</t>
  </si>
  <si>
    <t>998225191</t>
  </si>
  <si>
    <t>Příplatek k přesunu hmot pro pozemní komunikace s krytem z kamene, živičným, betonovým do 1000 m</t>
  </si>
  <si>
    <t>-1785651564</t>
  </si>
  <si>
    <t>Přesun hmot pro komunikace s krytem z kameniva, monolitickým betonovým nebo živičným Příplatek k ceně za zvětšený přesun přes vymezenou vodorovnou dopravní vzdálenost do 1000 m</t>
  </si>
  <si>
    <t>https://podminky.urs.cz/item/CS_URS_2024_02/998225191</t>
  </si>
  <si>
    <t>SO 305 - Výtlačný řad na ČOV Čáslav - 2. etapa</t>
  </si>
  <si>
    <t xml:space="preserve">    1 - Zemní práce</t>
  </si>
  <si>
    <t>Zemní práce</t>
  </si>
  <si>
    <t>14</t>
  </si>
  <si>
    <t>141721251</t>
  </si>
  <si>
    <t>Řízený zemní protlak délky přes 50 do 100 m hl do 6 m se zatažením potrubí průměru vrtu do 90 mm v hornině třídy těžitelnosti I a II skupiny 1 až 4</t>
  </si>
  <si>
    <t>-548818168</t>
  </si>
  <si>
    <t>Řízený zemní protlak délky protlaku přes 50 do 100 m v hornině třídy těžitelnosti I a II, skupiny 1 až 4 včetně zatažení trub v hloubce do 6 m průměru vrtu do 90 mm</t>
  </si>
  <si>
    <t>https://podminky.urs.cz/item/CS_URS_2024_02/141721251</t>
  </si>
  <si>
    <t>Poznámka k položce:_x000D_
V cenách jsou započteny i náklady na:_x000D_
_x000D_
provedení řízeného pilotního vrtu,_x000D_
vodorovné přemístění výkopku z protlačovaného potrubí a svislé přemístění výkopku z montážní jámy na přilehlé území a případné přehození na povrchu,_x000D_
úpravu čela potrubí pro protlačení,_x000D_
bentonitovou směs,_x000D_
zatažení potrubí zpět do vrtu od cílové šachty.</t>
  </si>
  <si>
    <t>VÝTLAČNÝ ŘAD</t>
  </si>
  <si>
    <t>Technologie provádění</t>
  </si>
  <si>
    <t>Bezvýkopová technologie  - řízené horizontální vrtání</t>
  </si>
  <si>
    <t>výtlačný řad</t>
  </si>
  <si>
    <t>PE - D90/5,4</t>
  </si>
  <si>
    <t xml:space="preserve">820,0 </t>
  </si>
  <si>
    <t>820*-1 'Přepočtené koeficientem množství</t>
  </si>
  <si>
    <t>164</t>
  </si>
  <si>
    <t>998276111</t>
  </si>
  <si>
    <t>Přesun hmot pro trubní vedení z trub z plastických hmot ve štole</t>
  </si>
  <si>
    <t>1590914893</t>
  </si>
  <si>
    <t>Přesun hmot pro trubní vedení hloubené z trub z plastických hmot nebo sklolaminátových pro vodovody, kanalizace, teplovody, produktovody ve štole dopravní vzdálenost do 15 m</t>
  </si>
  <si>
    <t>https://podminky.urs.cz/item/CS_URS_2024_02/998276111</t>
  </si>
  <si>
    <t>165</t>
  </si>
  <si>
    <t>998276125</t>
  </si>
  <si>
    <t>Příplatek k přesunu hmot pro trubní vedení z trub z plastických hmot za zvětšený přesun přes 500 do 1000 m</t>
  </si>
  <si>
    <t>1029315358</t>
  </si>
  <si>
    <t>Přesun hmot pro trubní vedení hloubené z trub z plastických hmot nebo sklolaminátových Příplatek k cenám za zvětšený přesun přes vymezenou dopravní vzdálenost přes 500 do 1000 m</t>
  </si>
  <si>
    <t>https://podminky.urs.cz/item/CS_URS_2024_02/998276125</t>
  </si>
  <si>
    <t>SO 703_100, 200 - Sklad kyslíku vč. nádrží a související technologie - Stavební řešení, Konstrukční řešení</t>
  </si>
  <si>
    <t>PSV - Práce a dodávky PSV</t>
  </si>
  <si>
    <t xml:space="preserve">    766 - Konstrukce truhlářské</t>
  </si>
  <si>
    <t>PSV</t>
  </si>
  <si>
    <t>Práce a dodávky PSV</t>
  </si>
  <si>
    <t>766</t>
  </si>
  <si>
    <t>Konstrukce truhlářské</t>
  </si>
  <si>
    <t>230</t>
  </si>
  <si>
    <t>766-D.01</t>
  </si>
  <si>
    <t xml:space="preserve">D+M - Dřevěné, vnitřní, jednokřídlé dveře, plné. Manuálně otevíravé, se zámkem systému generálního klíče, s prahovou lištou. Dveře budou sloužit jako provozní. Dodávka a montáž včetně systémových detailů napojení a utěsnění k okolním konstrukcím a prvkům </t>
  </si>
  <si>
    <t>kus</t>
  </si>
  <si>
    <t>16</t>
  </si>
  <si>
    <t>119779658</t>
  </si>
  <si>
    <t xml:space="preserve">D+M - Dřevěné, vnitřní, jednokřídlé dveře, plné. Manuálně otevíravé, se zámkem systému generálního klíče, s prahovou lištou. Dveře budou sloužit jako provozní. Dodávka a montáž včetně systémových detailů napojení a utěsnění k okolním konstrukcím a prvkům 
800/2100
Ocelová systémová zárubeň s
polodrážkou, s těsněním
Ocelové, sendvi čové, s vysokou stabilitou, s polodrážkou,
s těsněním, větrací mřížka 100x300 mm u podlahy
Plné, bez zasklení
HPL, barva RAL
7040
Prahová lišta
3.5000
W/(m²·K)
Klika-klika 
Nerez
broušená
</t>
  </si>
  <si>
    <t>305</t>
  </si>
  <si>
    <t>766-D.01-up</t>
  </si>
  <si>
    <t xml:space="preserve">D+M - Ocelové, vnitřní, jednokřídlé dveře, plné. Manuálně otevíravé, se zámkem systému generálního klíče, s prahovou lištou. Dveře budou sloužit jako provozní. Dodávka a montáž včetně systémových detailů napojení a utěsnění k okolním konstrukcím a prvkům </t>
  </si>
  <si>
    <t>384919122</t>
  </si>
  <si>
    <t xml:space="preserve">D+M - Ocelové, vnitřní, jednokřídlé dveře, plné. Manuálně otevíravé, se zámkem systému generálního klíče, s prahovou lištou. Dveře budou sloužit jako provozní. Dodávka a montáž včetně systémových detailů napojení a utěsnění k okolním konstrukcím a prvkům 
800/2100
Ocelová systémová zárubeň s
polodrážkou, s těsněním
Ocelové, sendvi čové, s vysokou stabilitou, s polodrážkou,
s těsněním, větrací mřížka 100x300 mm u podlahy
Plné, bez zasklení
HPL, barva RAL
7040
Prahová lišta
3.5000
W/(m²·K)
Klika-klika 
Nerez
broušená
</t>
  </si>
  <si>
    <t>231</t>
  </si>
  <si>
    <t>766-D.02</t>
  </si>
  <si>
    <t>-1293537730</t>
  </si>
  <si>
    <t>306</t>
  </si>
  <si>
    <t>766-D.02- up</t>
  </si>
  <si>
    <t>947772105</t>
  </si>
  <si>
    <t>232</t>
  </si>
  <si>
    <t>766-D.03</t>
  </si>
  <si>
    <t>-1454836220</t>
  </si>
  <si>
    <t>307</t>
  </si>
  <si>
    <t>766-D.03 - up</t>
  </si>
  <si>
    <t>-105293004</t>
  </si>
  <si>
    <t>233</t>
  </si>
  <si>
    <t>766-D.04</t>
  </si>
  <si>
    <t>-1686368076</t>
  </si>
  <si>
    <t>308</t>
  </si>
  <si>
    <t>766-D.04 - up</t>
  </si>
  <si>
    <t>-2035508557</t>
  </si>
  <si>
    <t>234</t>
  </si>
  <si>
    <t>766-D.05</t>
  </si>
  <si>
    <t>-870844364</t>
  </si>
  <si>
    <t>309</t>
  </si>
  <si>
    <t>766-D.05 - up</t>
  </si>
  <si>
    <t>876005169</t>
  </si>
  <si>
    <t>235</t>
  </si>
  <si>
    <t>766-D.06</t>
  </si>
  <si>
    <t>D+M -  Dřevěné, vnitřní, jednokřídlé dveře, plné. Manuálně otevíravé, se zámkem systému generálního klíče, s WC soupravou, s prahovou lištou. Dveře budou sloužit jako provozní. Dodávka a montáž včetně systémových detailů napojení a utěsnění k okolním kons</t>
  </si>
  <si>
    <t>319606477</t>
  </si>
  <si>
    <t xml:space="preserve">D+M - Dřevěné, vnitřní, jednokřídlé dveře, plné. Manuálně otevíravé, se zámkem systému generálního klíče, s WC soupravou, s prahovou lištou. Dveře budou sloužit jako provozní. Dodávka a montáž včetně systémových detailů napojení a utěsnění k okolním konstrukcím a prvkům stavebního otvoru.
700/2100
Ocelová systémová zárubeň s
polodrážkou, s těsněním
Ocelové, sendvi čové, s vysokou stabilitou, s polodrážkou,
s těsněním, větrací mřížka 100x300 mm u podlahy
Plné, bez zasklení
HPL, barva RAL
7040
Prahová lišta
3.5000
W/(m²·K)
Klika-klika, WC
souprava s knoflíkem
Nerez
broušená
</t>
  </si>
  <si>
    <t>310</t>
  </si>
  <si>
    <t>766-D.06 - up</t>
  </si>
  <si>
    <t>D+M -  Ocelové, vnitřní, jednokřídlé dveře, plné. Manuálně otevíravé, se zámkem systému generálního klíče, s WC soupravou, s prahovou lištou. Dveře budou sloužit jako provozní. Dodávka a montáž včetně systémových detailů napojení a utěsnění k okolním kons</t>
  </si>
  <si>
    <t>1784078895</t>
  </si>
  <si>
    <t xml:space="preserve">D+M - Ocelové, vnitřní, jednokřídlé dveře, plné. Manuálně otevíravé, se zámkem systému generálního klíče, s WC soupravou, s prahovou lištou. Dveře budou sloužit jako provozní. Dodávka a montáž včetně systémových detailů napojení a utěsnění k okolním konstrukcím a prvkům stavebního otvoru.
700/2100
Ocelová systémová zárubeň s
polodrážkou, s těsněním
Ocelové, sendvi čové, s vysokou stabilitou, s polodrážkou,
s těsněním, větrací mřížka 100x300 mm u podlahy
Plné, bez zasklení
HPL, barva RAL
7040
Prahová lišta
3.5000
W/(m²·K)
Klika-klika, WC
souprava s knoflíkem
Nerez
broušená
</t>
  </si>
  <si>
    <t>236</t>
  </si>
  <si>
    <t>766-D.07</t>
  </si>
  <si>
    <t>-142580227</t>
  </si>
  <si>
    <t>311</t>
  </si>
  <si>
    <t>766-D.07 - up</t>
  </si>
  <si>
    <t>1460420837</t>
  </si>
  <si>
    <t>240</t>
  </si>
  <si>
    <t>766-D.11</t>
  </si>
  <si>
    <t>D+M - Dřevěné, protipožární, vnitřní, jednokřídlé dveře, plné. Manuálně otevíravé, se zámkem systému generálního klíče, s prahovou lištou. Dveře budou sloužit jako provozní. Dodávka a montáž včetně systémových detailů napojení a utěsnění k okolním konstru</t>
  </si>
  <si>
    <t>2104741859</t>
  </si>
  <si>
    <t>D+M - Dřevěné, protipožární, vnitřní, jednokřídlé dveře, plné. Manuálně otevíravé, se zámkem systému generálního klíče, s prahovou lištou. Dveře budou sloužit jako provozní. Dodávka a montáž včetně systémových detailů napojení a utěsnění k okolním konstrukcím a prvkům stavebního otvoru.
EI 30 DP1 Ne 600/2100
Ocelová systémová zárube ň s
polodrážkou, s těsněním
Ocelové, sendvi čové, s vysokou stabilitou, s polodrážkou,
s těsněním
Plné, bez zasklení
HPL, barva RAL
7040
Prahová lišta
3.5000
W/(m²·K)
Klika-klika Ne
Nerez
broušená
Mechanický,
cylindrická vložka
Vložkový, systém
generálního klí če
Jednostranná
cylindrick</t>
  </si>
  <si>
    <t>312</t>
  </si>
  <si>
    <t>766-D.11 - up</t>
  </si>
  <si>
    <t>D+M - Ocelové, protipožární, vnitřní, jednokřídlé dveře, plné. Manuálně otevíravé, se zámkem systému generálního klíče, s prahovou lištou. Dveře budou sloužit jako provozní. Dodávka a montáž včetně systémových detailů napojení a utěsnění k okolním konstru</t>
  </si>
  <si>
    <t>315140756</t>
  </si>
  <si>
    <t>D+M - Ocelové, protipožární, vnitřní, jednokřídlé dveře, plné. Manuálně otevíravé, se zámkem systému generálního klíče, s prahovou lištou. Dveře budou sloužit jako provozní. Dodávka a montáž včetně systémových detailů napojení a utěsnění k okolním konstrukcím a prvkům stavebního otvoru.
EI 30 DP1 Ne 600/2100
Ocelová systémová zárube ň s
polodrážkou, s těsněním
Ocelové, sendvi čové, s vysokou stabilitou, s polodrážkou,
s těsněním
Plné, bez zasklení
HPL, barva RAL
7040
Prahová lišta
3.5000
W/(m²·K)
Klika-klika Ne
Nerez
broušená
Mechanický,
cylindrická vložka
Vložkový, systém
generálního klí če
Jednostranná
cylindrick</t>
  </si>
  <si>
    <t>SO 703_700 - Sklad kyslíku vč. nádrží a související technologie - Silnoproudé rozvody vč. osvětlení</t>
  </si>
  <si>
    <t>D1 - KABELOVÉ TRASY</t>
  </si>
  <si>
    <t>D2 - KABELÁŽ</t>
  </si>
  <si>
    <t>D6 - ZEMNĚNÍ A HROMOSVOD</t>
  </si>
  <si>
    <t>D7 - KABELOVÉ LÁVKY A ŽLABY</t>
  </si>
  <si>
    <t xml:space="preserve">D10 - PŘESUNY HMOT </t>
  </si>
  <si>
    <t>D1</t>
  </si>
  <si>
    <t>KABELOVÉ TRASY</t>
  </si>
  <si>
    <t>741110333</t>
  </si>
  <si>
    <t>Montáž trubka ochranná do krabic ocelová závitová DN přes 25 do 50 mm uložená pevně</t>
  </si>
  <si>
    <t>https://podminky.urs.cz/item/CS_URS_2024_02/741110333</t>
  </si>
  <si>
    <t>Poznámka k položce:_x000D_
"ochrana svodu bleskosvodu" 4*2,5m</t>
  </si>
  <si>
    <t>187</t>
  </si>
  <si>
    <t>741112001</t>
  </si>
  <si>
    <t>Montáž krabice zapuštěná plastová kruhová</t>
  </si>
  <si>
    <t>-2077932812</t>
  </si>
  <si>
    <t>Montáž krabic elektroinstalačních bez napojení na trubky a lišty, demontáže a montáže víčka a přístroje protahovacích nebo odbočných zapuštěných plastových kruhových do zdiva</t>
  </si>
  <si>
    <t>https://podminky.urs.cz/item/CS_URS_2024_02/741112001</t>
  </si>
  <si>
    <t>Oprava rozpočtu 1: Doplněná položka množstvím odpovídajíci materiálové položce 9</t>
  </si>
  <si>
    <t>7+12+2+8+9+1 "viz. půdorysy"</t>
  </si>
  <si>
    <t>17</t>
  </si>
  <si>
    <t>Pol1625</t>
  </si>
  <si>
    <t>Montáž rozvodka nástěnná plastová čtyřhranná vodič D do 4 mm2, IP40, včetně zakončení a zapojení kabeláže</t>
  </si>
  <si>
    <t>34</t>
  </si>
  <si>
    <t>Poznámka k položce:_x000D_
9+9 "viz. půdorysy"</t>
  </si>
  <si>
    <t>18-10</t>
  </si>
  <si>
    <t>D2</t>
  </si>
  <si>
    <t>KABELÁŽ</t>
  </si>
  <si>
    <t>36</t>
  </si>
  <si>
    <t>741120201</t>
  </si>
  <si>
    <t>Montáž vodič Cu izolovaný plný a laněný s PVC pláštěm žíla 1,5 až 16 mm2 volně (např. CY, CHAH-V)</t>
  </si>
  <si>
    <t>https://podminky.urs.cz/item/CS_URS_2024_02/741120201</t>
  </si>
  <si>
    <t>Poznámka k položce:_x000D_
23+32+24+26+21+17+10+157+82+12+13+11 "viz. kabelová listina"</t>
  </si>
  <si>
    <t>556-428</t>
  </si>
  <si>
    <t>D6</t>
  </si>
  <si>
    <t>ZEMNĚNÍ A HROMOSVOD</t>
  </si>
  <si>
    <t>191</t>
  </si>
  <si>
    <t>K001</t>
  </si>
  <si>
    <t>Montáž vysokonapěťový izolovaný vodič hromosvodný svodový s podpěrou</t>
  </si>
  <si>
    <t>-800981682</t>
  </si>
  <si>
    <t>Oprava rozpočtu 1: Doplněná položka množstvím odpovídajíci materiálovým položkám 128 a 129</t>
  </si>
  <si>
    <t>44+48 "viz. půdorysy"</t>
  </si>
  <si>
    <t>129</t>
  </si>
  <si>
    <t>Pol1408</t>
  </si>
  <si>
    <t>Materiál pro zemnění a hromosvody - podpěra izolovaného svodu pro průměr vodiče 23mm, materiálové provedení nerezová ocel (součástí položky je veškerý potřebný podružný materiál pro montáž, včetně kotvících prvků)</t>
  </si>
  <si>
    <t>258</t>
  </si>
  <si>
    <t>Poznámka k položce:_x000D_
4*11 "viz. půdorys střecha"</t>
  </si>
  <si>
    <t>188</t>
  </si>
  <si>
    <t>Pol1408-1</t>
  </si>
  <si>
    <t>-1081492243</t>
  </si>
  <si>
    <t>130</t>
  </si>
  <si>
    <t>Pol1756</t>
  </si>
  <si>
    <t>Materiál pro zemnění a hromosvody - sada pro zakončení vodiče izolovaného svodu na obou koncích vodiče pro vodič s Cu jádrem 19mm2 (součástí položky je veškerý potřebný podružný materiál pro montáž zakončení dle požadavků výrobce dodaného vodiče s vysokon</t>
  </si>
  <si>
    <t>260</t>
  </si>
  <si>
    <t>Materiál pro zemnění a hromosvody - sada pro zakončení vodiče izolovaného svodu na obou koncích vodiče pro vodič s Cu jádrem 19mm2 (součástí položky je veškerý potřebný podružný materiál pro montáž zakončení dle požadavků výrobce dodaného vodiče s vysokonapěťovou izolací)</t>
  </si>
  <si>
    <t>Poznámka k položce:_x000D_
"viz. půdorys střecha"</t>
  </si>
  <si>
    <t>189</t>
  </si>
  <si>
    <t>Pol1756-1</t>
  </si>
  <si>
    <t>-1696354028</t>
  </si>
  <si>
    <t>131</t>
  </si>
  <si>
    <t>Pol1411</t>
  </si>
  <si>
    <t>Montáž zakončení vysokonapěťového izolovaného vodiče hromosvodného na obou koncích svodu</t>
  </si>
  <si>
    <t>262</t>
  </si>
  <si>
    <t>190</t>
  </si>
  <si>
    <t>Pol1411-1</t>
  </si>
  <si>
    <t>-1466709812</t>
  </si>
  <si>
    <t>D7</t>
  </si>
  <si>
    <t>KABELOVÉ LÁVKY A ŽLABY</t>
  </si>
  <si>
    <t>149</t>
  </si>
  <si>
    <t>741910412</t>
  </si>
  <si>
    <t>Montáž žlab kovový šířky do 100 mm bez víka</t>
  </si>
  <si>
    <t>298</t>
  </si>
  <si>
    <t>https://podminky.urs.cz/item/CS_URS_2024_02/741910412</t>
  </si>
  <si>
    <t>Poznámka k položce:_x000D_
7+7+7+8+12+12+7+9+4 "viz. půdorysy"</t>
  </si>
  <si>
    <t>83-51</t>
  </si>
  <si>
    <t>D10</t>
  </si>
  <si>
    <t xml:space="preserve">PŘESUNY HMOT </t>
  </si>
  <si>
    <t>169</t>
  </si>
  <si>
    <t>998741201</t>
  </si>
  <si>
    <t>Přesun hmot procentní pro silnoproud v objektech v do 6 m</t>
  </si>
  <si>
    <t>%</t>
  </si>
  <si>
    <t>338</t>
  </si>
  <si>
    <t>https://podminky.urs.cz/item/CS_URS_2024_02/998741201</t>
  </si>
  <si>
    <t>Poznámka k položce:_x000D_
"viz. TZ"</t>
  </si>
  <si>
    <t>SO 703.1_700 - Garáže u skladu kyslíku - Silnoproudé rozvody vč. osvětlení</t>
  </si>
  <si>
    <t>D5 - ZEMNĚNÍ A HROMOSVOD</t>
  </si>
  <si>
    <t>D5</t>
  </si>
  <si>
    <t>-787278296</t>
  </si>
  <si>
    <t>60</t>
  </si>
  <si>
    <t>120</t>
  </si>
  <si>
    <t>SO 705_100 - Sheltry na APN S1 - Stavební řešení</t>
  </si>
  <si>
    <t>Úroveň 3:</t>
  </si>
  <si>
    <t>SO 705_100_03 - Svislé a vodorovné konstrukce</t>
  </si>
  <si>
    <t>7</t>
  </si>
  <si>
    <t>9533200R1</t>
  </si>
  <si>
    <t>Dodávka a montáž  Výplně dilatační mezery objektové dilatace mezi přístavkem a stěnou hangáru, na ose 1, pod úrovní podlahy až do úrovně +0,300 nad podlahu 1.NP, z polystyrénu XPS tl. 100 mm Sv.06a</t>
  </si>
  <si>
    <t>1366917121</t>
  </si>
  <si>
    <t>Dodávka a montáž Výplně dilatační mezery objektové dilatace mezi přístavkem a stěnou hangáru, na ose 1, pod úrovní podlahy až do úrovně +0,300 nad podlahu 1.NP, z polystyrénu XPS tl. 100 mm Sv.06a</t>
  </si>
  <si>
    <t>Poznámka k položce:_x000D_
Výplně dilatační mezery objektové dilatace mezi přístavkem a stěnou hangáru, na ose 1, pod úrovní podlahy až do úrovně +0,300 nad podlahu 1.NP, z polystyrénu XPS tl. 100 mm. XPS bude k podkladu nalepen. Dodávka a montáž včetně všech potřebných prvků a materiálů potřebných ke zhotovení předstěny. Všechny detaily budou řešeny dle předpisů výrobce.</t>
  </si>
  <si>
    <t>9533200R1o</t>
  </si>
  <si>
    <t>m2</t>
  </si>
  <si>
    <t>-1364215896</t>
  </si>
  <si>
    <t>9533200R2</t>
  </si>
  <si>
    <t>Dodávka a montáž  Výplně dilatační mezery objektové dilatace mezi přístavkem a stěnou hangáru, na ose 1, od úrovně +0,300 nad podlahou 1.NP, z polystyrénu EPS tl. 100 mm Sv.06b</t>
  </si>
  <si>
    <t>654602464</t>
  </si>
  <si>
    <t>Dodávka a montáž Výplně dilatační mezery objektové dilatace mezi přístavkem a stěnou hangáru, na ose 1, od úrovně +0,300 nad podlahou 1.NP, z polystyrénu EPS tl. 100 mm Sv.06b</t>
  </si>
  <si>
    <t>Poznámka k položce:_x000D_
Výplně dilatační mezery objektové dilatace mezi přístavkem a stěnou hangáru, na ose 1, od úrovně +0,300 nad podlahou 1.NP, z polystyrénu EPS tl. 100 mm., EPS bude k podkladu nalepen. Dodávka a montáž včetně všech potřebných prvků a materiálů potřebných ke zhotovení předstěny. Všechny detaily budou řešeny dle předpisů výrobce.</t>
  </si>
  <si>
    <t>15</t>
  </si>
  <si>
    <t>9533200R2o</t>
  </si>
  <si>
    <t>-474216194</t>
  </si>
  <si>
    <t>9533200R3</t>
  </si>
  <si>
    <t>Dodávka a montáž  Výplně dilatační mezery objektové dilatace mezi přístavkem a stěnou hangáru, na ose 1, kolem všech otvorů a prostupů a po obvodě řešené stěny kolem její vnější hrany a stropu/střechy do vzdálenosti 500 mm, z fasádní minerální vaty tl. 10</t>
  </si>
  <si>
    <t>1700815471</t>
  </si>
  <si>
    <t>Dodávka a montáž Výplně dilatační mezery objektové dilatace mezi přístavkem a stěnou hangáru, na ose 1, kolem všech otvorů a prostupů a po obvodě řešené stěny kolem její vnější hrany a stropu/střechy do vzdálenosti 500 mm, z fasádní minerální vaty tl. 100 mm Sv.06c</t>
  </si>
  <si>
    <t>Poznámka k položce:_x000D_
Výplně dilatační mezery objektové dilatace mezi přístavkem a stěnou hangáru, na ose 1, kolem všech otvorů a prostupů a po obvodě řešené stěny kolem její vnější hrany a stropu/střechy do vzdálenosti 500 mm, z fasádní minerální vaty tl. 100 mm. Minerální vata bude k podkladu nalepena. Dodávka a montáž včetně všech potřebných prvků a materiálů potřebných ke zhotovení předstěny. Všechny detaily budou řešeny dle předpisů výrobce.</t>
  </si>
  <si>
    <t>9533200R3o</t>
  </si>
  <si>
    <t>-1024988307</t>
  </si>
  <si>
    <t>10</t>
  </si>
  <si>
    <t>9533200R4</t>
  </si>
  <si>
    <t>Dodávka a montáž  Výplně dilatační mezery objektové dilatace mezi stěnami hangáru, na osách 4 a 5, pod úrovní podlahy až do úrovně +0,300 nad podlahu 1.NP, z polystyrénu XPS tl. 50 mm Sp.07a</t>
  </si>
  <si>
    <t>-2140299837</t>
  </si>
  <si>
    <t>Dodávka a montáž Výplně dilatační mezery objektové dilatace mezi stěnami hangáru, na osách 4 a 5, pod úrovní podlahy až do úrovně +0,300 nad podlahu 1.NP, z polystyrénu XPS tl. 50 mm Sp.07a</t>
  </si>
  <si>
    <t>Poznámka k položce:_x000D_
Výplně dilatační mezery objektové dilatace mezi přístavkem a stěnou hangáru, na ose 1, pod úrovní podlahy až do úrovně +0,300 nad podlahu 1.NP, z polystyrénu XPS tl. 50 mm. XPS bude k podkladu nalepen. Dodávka a montáž včetně všech potřebných prvků a materiálů potřebných ke zhotovení předstěny. Všechny detaily budou řešeny dle předpisů výrobce.</t>
  </si>
  <si>
    <t>9533200R4o</t>
  </si>
  <si>
    <t>1707142642</t>
  </si>
  <si>
    <t>11</t>
  </si>
  <si>
    <t>9533200R5</t>
  </si>
  <si>
    <t>Dodávka a montáž  Výplně dilatační mezery objektové dilatace mezi stěnami hangáru, na osách 4 a 5, od úrovně +0,300 nad podlahou 1.NP, z polystyrénu EPS tl. 50 mm Sp.07b</t>
  </si>
  <si>
    <t>1959845743</t>
  </si>
  <si>
    <t>Dodávka a montáž Výplně dilatační mezery objektové dilatace mezi stěnami hangáru, na osách 4 a 5, od úrovně +0,300 nad podlahou 1.NP, z polystyrénu EPS tl. 50 mm Sp.07b</t>
  </si>
  <si>
    <t>Poznámka k položce:_x000D_
Výplně dilatační mezery objektové dilatace mezi přístavkem a stěnou hangáru, na ose 1, od úrovně +0,300 nad podlahou 1.NP, z polystyrénu EPS tl. 50 mm., EPS bude k podkladu nalepen. Dodávka a montáž včetně všech potřebných prvků a materiálů potřebných ke zhotovení předstěny. Všechny detaily budou řešeny dle předpisů výrobce.</t>
  </si>
  <si>
    <t>18</t>
  </si>
  <si>
    <t>9533200R5o</t>
  </si>
  <si>
    <t>2029088966</t>
  </si>
  <si>
    <t>9533200R6</t>
  </si>
  <si>
    <t>Dodávka a montáž  Výplně dilatační mezery objektové dilatace mezi stěnami hangáru, na osách 4 a 5,, kolem všech otvorů a prostupů a po obvodě řešené stěny kolem její vnější hrany a stropu/střechy do vzdálenosti 500 mm, z fasádní minerální vaty tl. 50 mm S</t>
  </si>
  <si>
    <t>282727009</t>
  </si>
  <si>
    <t>Dodávka a montáž Výplně dilatační mezery objektové dilatace mezi stěnami hangáru, na osách 4 a 5,, kolem všech otvorů a prostupů a po obvodě řešené stěny kolem její vnější hrany a stropu/střechy do vzdálenosti 500 mm, z fasádní minerální vaty tl. 50 mm Sp.07c</t>
  </si>
  <si>
    <t>Poznámka k položce:_x000D_
Výplně dilatační mezery objektové dilatace mezi přístavkem a stěnou hangáru, na ose 1, kolem všech otvorů a prostupů a po obvodě řešené stěny kolem její vnější hrany a stropu/střechy do vzdálenosti 500 mm, z fasádní minerální vaty tl. 50 mm. Minerální vata bude k podkladu nalepena. Dodávka a montáž včetně všech potřebných prvků a materiálů potřebných ke zhotovení předstěny. Všechny detaily budou řešeny dle předpisů výrobce.</t>
  </si>
  <si>
    <t>19</t>
  </si>
  <si>
    <t>9533200R6o</t>
  </si>
  <si>
    <t>-767458660</t>
  </si>
  <si>
    <t>SO 705_200 - Sheltry na APN S1 - Konstrukční řešení</t>
  </si>
  <si>
    <t>SO 705-O - Ocelové konstrukce</t>
  </si>
  <si>
    <t>Ing. Lenka Kasperová</t>
  </si>
  <si>
    <t xml:space="preserve">    789 - Povrchové úpravy ocelových konstrukcí a technologických zařízení</t>
  </si>
  <si>
    <t>136112101</t>
  </si>
  <si>
    <t>plech ocelový hladký jakost S235JR tl 2mm tabule</t>
  </si>
  <si>
    <t>2078860905</t>
  </si>
  <si>
    <t>0,0002</t>
  </si>
  <si>
    <t>"přídavek na spojovací, svařovací materiál a další nespecifikovaný materiál 5%"  0,0002*0,05</t>
  </si>
  <si>
    <t>Mezisoučet</t>
  </si>
  <si>
    <t>"prořez 8%"  0,00021*0,08</t>
  </si>
  <si>
    <t>Součet</t>
  </si>
  <si>
    <t>31</t>
  </si>
  <si>
    <t>13010952065</t>
  </si>
  <si>
    <t>ocel  jakost S235JR - kruhový profil D12</t>
  </si>
  <si>
    <t>-437101399</t>
  </si>
  <si>
    <t>"přídavek na spojovací, svařovací materiál a další nespecifikovaný materiál 5%"  0,0001*0,05</t>
  </si>
  <si>
    <t>"prořez 8%"  0,0001*0,08</t>
  </si>
  <si>
    <t>56</t>
  </si>
  <si>
    <t>130109520651</t>
  </si>
  <si>
    <t>-803990459</t>
  </si>
  <si>
    <t>0,0003</t>
  </si>
  <si>
    <t>"přídavek na spojovací, svařovací materiál a další nespecifikovaný materiál 5%"  0,0003*0,05</t>
  </si>
  <si>
    <t>"prořez 8%"  0,0003*0,08</t>
  </si>
  <si>
    <t>59</t>
  </si>
  <si>
    <t>998021021</t>
  </si>
  <si>
    <t>Přesun hmot pro haly s nosnou kcí zděnou nebo monolitickou v do 20 m</t>
  </si>
  <si>
    <t>-706307213</t>
  </si>
  <si>
    <t>https://podminky.urs.cz/item/CS_URS_2024_02/998021021</t>
  </si>
  <si>
    <t>789</t>
  </si>
  <si>
    <t>Povrchové úpravy ocelových konstrukcí a technologických zařízení</t>
  </si>
  <si>
    <t>66</t>
  </si>
  <si>
    <t>789327321R1</t>
  </si>
  <si>
    <t>Povrchová úprava exteriér  - požadovaný stupeň protikorozní ochrany C4/M - žárové zinkování</t>
  </si>
  <si>
    <t>kg</t>
  </si>
  <si>
    <t>613801961</t>
  </si>
  <si>
    <t>Povrchová úprava exteriér - požadovaný stupeň protikorozní ochrany C4/M - žárové zinkování</t>
  </si>
  <si>
    <t xml:space="preserve">Poznámka k položce:_x000D_
Protikorozní ochrana musí odpovídat stupni korozní agresivity atmosféry C4 dle ČN EN ISO 12944 </t>
  </si>
  <si>
    <t>11787,2</t>
  </si>
  <si>
    <t>-6030,8</t>
  </si>
  <si>
    <t>SO 705_700 - Sheltry na APN S1 - Silnopoudé rozvody vč. osvětlení</t>
  </si>
  <si>
    <t>D3 - SPÍNAČE A ZÁSUVKY</t>
  </si>
  <si>
    <t xml:space="preserve">D9 - PŘESUNY HMOT </t>
  </si>
  <si>
    <t>44</t>
  </si>
  <si>
    <t>741122235</t>
  </si>
  <si>
    <t>Montáž kabel Cu plný kulatý žíla 5x25 až 35 mm2 uložený volně (např. CYKY)</t>
  </si>
  <si>
    <t>88</t>
  </si>
  <si>
    <t>https://podminky.urs.cz/item/CS_URS_2024_02/741122235</t>
  </si>
  <si>
    <t>Poznámka k položce:_x000D_
307+87 "viz. kabelová listina"</t>
  </si>
  <si>
    <t>937-394</t>
  </si>
  <si>
    <t>45</t>
  </si>
  <si>
    <t>741122236</t>
  </si>
  <si>
    <t>Montáž kabel Cu plný kulatý žíla 5x50 mm2 uložený volně (např. CYKY)</t>
  </si>
  <si>
    <t>90</t>
  </si>
  <si>
    <t>https://podminky.urs.cz/item/CS_URS_2024_02/741122236</t>
  </si>
  <si>
    <t>Poznámka k položce:_x000D_
273 "viz. kabelová listina"</t>
  </si>
  <si>
    <t>237-273</t>
  </si>
  <si>
    <t>D3</t>
  </si>
  <si>
    <t>SPÍNAČE A ZÁSUVKY</t>
  </si>
  <si>
    <t>196</t>
  </si>
  <si>
    <t>741311002</t>
  </si>
  <si>
    <t>Montáž spínač soumrakový se zapojením vodičů</t>
  </si>
  <si>
    <t>814067161</t>
  </si>
  <si>
    <t>Montáž spínačů speciálních se zapojením vodičů soumrakových</t>
  </si>
  <si>
    <t>https://podminky.urs.cz/item/CS_URS_2024_02/741311002</t>
  </si>
  <si>
    <t>86</t>
  </si>
  <si>
    <t>741313042</t>
  </si>
  <si>
    <t>Montáž zásuvka (polo)zapuštěná šroubové připojení 2P+PE dvojí zapojení - průběžná se zapojením vodičů</t>
  </si>
  <si>
    <t>172</t>
  </si>
  <si>
    <t>https://podminky.urs.cz/item/CS_URS_2024_02/741313042</t>
  </si>
  <si>
    <t>Poznámka k položce:_x000D_
12+2+1 "viz. půdorysy"</t>
  </si>
  <si>
    <t>42-18</t>
  </si>
  <si>
    <t>D9</t>
  </si>
  <si>
    <t>195</t>
  </si>
  <si>
    <t>390</t>
  </si>
  <si>
    <t>SO 706_100 - Zemní valy s/bez protihlukovými stěnami - QRA - Stavební řešení</t>
  </si>
  <si>
    <t xml:space="preserve">    2 - Zakládání</t>
  </si>
  <si>
    <t>Zakládání</t>
  </si>
  <si>
    <t>68</t>
  </si>
  <si>
    <t>213141100-1</t>
  </si>
  <si>
    <t>Dodávka a montáž vegetační textilie – kokosová textilie (síťovina) sloužící jako ochrana svahu proti erozi, chrání výsadbu na strmých svazích. Určená pro svahy o sklonu 40°, do tělesa svahu kotvena pomocí zemních hřebíků, min gramáž textilie 900 g/m2. Tex</t>
  </si>
  <si>
    <t>757537912</t>
  </si>
  <si>
    <t>Dodávka a montáž vegetační textilie – kokosová textilie (síťovina) sloužící jako ochrana svahu proti erozi, chrání výsadbu na strmých svazích. Určená pro svahy o sklonu 40°, do tělesa svahu kotvena pomocí zemních hřebíků, min gramáž textilie 900 g/m2. Textilie se musí do 3-5 let sama rozpadnout. Přesný návrh bude proveden v rámci dodavatelské dokumentace při návrhu tělesa zemního valu. Dodávka a montáž včetně všech potřebných prvků a materiálů nutných k realizaci.</t>
  </si>
  <si>
    <t>Zemní val V1</t>
  </si>
  <si>
    <t>Rozprostření ornice v tl. 150 mm a zatravnění hydroosevem</t>
  </si>
  <si>
    <t>5750</t>
  </si>
  <si>
    <t>Těleso jednostranného zemního valu (ZV2/05)</t>
  </si>
  <si>
    <t>6810</t>
  </si>
  <si>
    <t>41</t>
  </si>
  <si>
    <t>998152111</t>
  </si>
  <si>
    <t>Přesun hmot pro montované zdi a valy v do 12 m</t>
  </si>
  <si>
    <t>-2138703721</t>
  </si>
  <si>
    <t>Přesun hmot pro zdi a valy samostatné montované z dílců železobetonových nebo z předpjatého betonu vodorovná dopravní vzdálenost do 50 m, pro zdi základní výšky do 12 m</t>
  </si>
  <si>
    <t>https://podminky.urs.cz/item/CS_URS_2024_02/998152111</t>
  </si>
  <si>
    <t>42</t>
  </si>
  <si>
    <t>998152195</t>
  </si>
  <si>
    <t>Příplatek k přesunu hmot pro montované zdi a valy za zvětšený přesun do 3000 m</t>
  </si>
  <si>
    <t>1146877963</t>
  </si>
  <si>
    <t>Přesun hmot pro zdi a valy samostatné montované z dílců železobetonových nebo z předpjatého betonu vodorovná dopravní vzdálenost do 50 m, pro zdi Příplatek k ceně za zvětšený přesun přes vymezenou vodorovnou dopravní vzdálenost do 3000 m</t>
  </si>
  <si>
    <t>https://podminky.urs.cz/item/CS_URS_2024_02/998152195</t>
  </si>
  <si>
    <t>SO 706_200 - Zemní valy s/bez protihlukovými stěnami - QRA - Konstrukční řešení</t>
  </si>
  <si>
    <t>SO 706-O - Ocelové konstrukce</t>
  </si>
  <si>
    <t>1219960134</t>
  </si>
  <si>
    <t>62533,4</t>
  </si>
  <si>
    <t>SO 706-B - Betonové konstrukce</t>
  </si>
  <si>
    <t>279361821R</t>
  </si>
  <si>
    <t>Výztuž  zdí nosných betonářskou ocelí 10 505</t>
  </si>
  <si>
    <t>1283974128</t>
  </si>
  <si>
    <t>Výztuž základových zdí nosných svislých nebo odkloněných od svislice, rovinných nebo oblých, deskových nebo žebrových, včetně výztuže jejich žeber z betonářské oceli 10 505 (R) nebo BSt 500</t>
  </si>
  <si>
    <t>Poznámka k položce:_x000D_
výměra zahrnuje výztuž všech betonových konstrukcí</t>
  </si>
  <si>
    <t>"dle výkresů výztuže vč. rezervy 10%"</t>
  </si>
  <si>
    <t>"D1"  7,2*18,0905</t>
  </si>
  <si>
    <t>"D2"  8,3*19,1145</t>
  </si>
  <si>
    <t>"D3"  2,9*16,4285</t>
  </si>
  <si>
    <t>25</t>
  </si>
  <si>
    <t>998153131</t>
  </si>
  <si>
    <t>Přesun hmot pro samostatné zdi a valy zděné z cihel, kamene, tvárnic nebo monolitické v do 12 m</t>
  </si>
  <si>
    <t>-823871636</t>
  </si>
  <si>
    <t>Přesun hmot pro zdi a valy samostatné se svislou nosnou konstrukcí zděnou nebo monolitickou betonovou tyčovou nebo plošnou vodorovná dopravní vzdálenost do 50 m, pro zdi základní výšky do 12 m</t>
  </si>
  <si>
    <t>https://podminky.urs.cz/item/CS_URS_2024_02/998153131</t>
  </si>
  <si>
    <t>SO 708_700 - Strojovna SHZ u hangáru H3 - Silnoproudé rozovdy vč. osvětlení</t>
  </si>
  <si>
    <t>87</t>
  </si>
  <si>
    <t>741420022</t>
  </si>
  <si>
    <t>Montáž svorka hromosvodná se 3 a více šrouby</t>
  </si>
  <si>
    <t>174</t>
  </si>
  <si>
    <t>https://podminky.urs.cz/item/CS_URS_2024_02/741420022</t>
  </si>
  <si>
    <t>Poznámka k položce:_x000D_
"viz. půdorys zemnění"</t>
  </si>
  <si>
    <t>186-154</t>
  </si>
  <si>
    <t>109</t>
  </si>
  <si>
    <t>218</t>
  </si>
  <si>
    <t>SO 710_700 - Strojovna SHZ Sheltry - Silnoproudé rozvody vč. osvětlení</t>
  </si>
  <si>
    <t>122</t>
  </si>
  <si>
    <t>-2128096612</t>
  </si>
  <si>
    <t>82</t>
  </si>
  <si>
    <t>104</t>
  </si>
  <si>
    <t>208</t>
  </si>
  <si>
    <t>SEZNAM FIGUR</t>
  </si>
  <si>
    <t>Výměra</t>
  </si>
  <si>
    <t>2437/500/ SO 703_100, 200</t>
  </si>
  <si>
    <t>F0001</t>
  </si>
  <si>
    <t>DEK Střecha ST.1010A (DEKROOF 13-A) - S.01</t>
  </si>
  <si>
    <t>128,49</t>
  </si>
  <si>
    <t>F0002</t>
  </si>
  <si>
    <t>DEK Střecha ST.1010A (DEKROOF 13-A) - s.02</t>
  </si>
  <si>
    <t>271,87</t>
  </si>
  <si>
    <t>F0003</t>
  </si>
  <si>
    <t>DEK Izolace spodní stavby HI.7002B</t>
  </si>
  <si>
    <t>93,4</t>
  </si>
  <si>
    <t>2437/500/ SO 705_200/ SO 705-O</t>
  </si>
  <si>
    <t>nátěr1</t>
  </si>
  <si>
    <t>"pro výpočet uvažováno 34 m2/t"</t>
  </si>
  <si>
    <t>"lávka, přístřešk, žebříky"</t>
  </si>
  <si>
    <t>6,0308*34</t>
  </si>
  <si>
    <t>"plošiny na střeše, žebříky"</t>
  </si>
  <si>
    <t>5,7564*34</t>
  </si>
  <si>
    <t>nátěr2</t>
  </si>
  <si>
    <t>2437/500/ SO 706_200/ SO 706-O</t>
  </si>
  <si>
    <t>62,533*34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</si>
  <si>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</si>
  <si>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</si>
  <si>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</si>
  <si>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</si>
  <si>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</si>
  <si>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</si>
  <si>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</si>
  <si>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</si>
  <si>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</si>
  <si>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</si>
  <si>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</si>
  <si>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</si>
  <si>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</si>
  <si>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</si>
  <si>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</si>
  <si>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</si>
  <si>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</si>
  <si>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</si>
  <si>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</si>
  <si>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</si>
  <si>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</si>
  <si>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</si>
  <si>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</si>
  <si>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</si>
  <si>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</si>
  <si>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</si>
  <si>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</si>
  <si>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</si>
  <si>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</si>
  <si>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</si>
  <si>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</si>
  <si>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</si>
  <si>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</si>
  <si>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</si>
  <si>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</si>
  <si>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</si>
  <si>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</si>
  <si>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</si>
  <si>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</si>
  <si>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</si>
  <si>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</si>
  <si>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</si>
  <si>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</si>
  <si>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</si>
  <si>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</si>
  <si>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</si>
  <si>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</si>
  <si>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</si>
  <si>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</si>
  <si>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</si>
  <si>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</si>
  <si>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</si>
  <si>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</si>
  <si>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</si>
  <si>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</si>
  <si>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</si>
  <si>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</si>
  <si>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</si>
  <si>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</si>
  <si>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</si>
  <si>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</si>
  <si>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</si>
  <si>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</si>
  <si>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</si>
  <si>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</si>
  <si>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</si>
  <si>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</si>
  <si>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</si>
  <si>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</si>
  <si>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</si>
  <si>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</si>
  <si>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</si>
  <si>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</si>
  <si>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</si>
  <si>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</si>
  <si>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</si>
  <si>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</si>
  <si>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</si>
  <si>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</si>
  <si>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</si>
  <si>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</si>
  <si>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</si>
  <si>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</si>
  <si>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</si>
  <si>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</si>
  <si>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</si>
  <si>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</si>
  <si>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</si>
  <si>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</si>
  <si>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</si>
  <si>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</si>
  <si>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</si>
  <si>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</si>
  <si>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</si>
  <si>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</si>
  <si>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</si>
  <si>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</si>
  <si>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</si>
  <si>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</si>
  <si>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</si>
  <si>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</si>
  <si>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</si>
  <si>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</si>
  <si>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</si>
  <si>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</si>
  <si>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</si>
  <si>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</si>
  <si>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</si>
  <si>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</si>
  <si>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</si>
  <si>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</si>
  <si>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</si>
  <si>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</si>
  <si>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</si>
  <si>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</si>
  <si>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</si>
  <si>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</si>
  <si>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</si>
  <si>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</si>
  <si>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</si>
  <si>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</si>
  <si>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</si>
  <si>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</si>
  <si>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</si>
  <si>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</si>
  <si>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</si>
  <si>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</si>
  <si>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</si>
  <si>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</si>
  <si>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</si>
  <si>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</si>
  <si>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</si>
  <si>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</si>
  <si>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</si>
  <si>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</si>
  <si>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</si>
  <si>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</si>
  <si>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</si>
  <si>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</si>
  <si>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</si>
  <si>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</si>
  <si>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</si>
  <si>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</si>
  <si>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</si>
  <si>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</si>
  <si>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</si>
  <si>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</si>
  <si>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</si>
  <si>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</si>
  <si>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</si>
  <si>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</si>
  <si>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</si>
  <si>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</si>
  <si>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</si>
  <si>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</si>
  <si>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</si>
  <si>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</si>
  <si>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</si>
  <si>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</si>
  <si>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</si>
  <si>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</si>
  <si>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</si>
  <si>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</si>
  <si>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</si>
  <si>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</si>
  <si>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</si>
  <si>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</si>
  <si>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</si>
  <si>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</si>
  <si>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</si>
  <si>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</si>
  <si>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</si>
  <si>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</si>
  <si>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</si>
  <si>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</si>
  <si>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</si>
  <si>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</si>
  <si>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</si>
  <si>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</si>
  <si>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</si>
  <si>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</si>
  <si>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</si>
  <si>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</si>
  <si>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</si>
  <si>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</si>
  <si>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</si>
  <si>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</si>
  <si>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Práce a dodávky specifikované v Dodatku č.2 k Dílu IV. dokumentace MVS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</si>
</sst>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%"/>
    <numFmt numFmtId="165" formatCode="dd\.mm\.yyyy"/>
    <numFmt numFmtId="166" formatCode="#,##0.00000"/>
    <numFmt numFmtId="167" formatCode="#,##0.0000"/>
    <numFmt numFmtId="168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D274"/>
      </patternFill>
    </fill>
    <fill>
      <patternFill patternType="solid">
        <fgColor rgb="FFFF9086"/>
      </patternFill>
    </fill>
    <fill>
      <patternFill patternType="solid">
        <fgColor rgb="FFA7DC68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4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3" fillId="0" borderId="13" xfId="0" applyNumberFormat="1" applyFont="1" applyBorder="1"/>
    <xf numFmtId="166" fontId="33" fillId="0" borderId="14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0" fontId="22" fillId="5" borderId="23" xfId="0" applyFont="1" applyFill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39" fillId="0" borderId="0" xfId="0" applyFont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40" fillId="0" borderId="23" xfId="0" applyFont="1" applyBorder="1" applyAlignment="1">
      <alignment horizontal="center" vertical="center"/>
    </xf>
    <xf numFmtId="0" fontId="40" fillId="5" borderId="23" xfId="0" applyFont="1" applyFill="1" applyBorder="1" applyAlignment="1">
      <alignment horizontal="center" vertical="center"/>
    </xf>
    <xf numFmtId="49" fontId="40" fillId="0" borderId="23" xfId="0" applyNumberFormat="1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center" vertical="center" wrapText="1"/>
    </xf>
    <xf numFmtId="167" fontId="40" fillId="0" borderId="23" xfId="0" applyNumberFormat="1" applyFont="1" applyBorder="1" applyAlignment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22" fillId="6" borderId="23" xfId="0" applyFont="1" applyFill="1" applyBorder="1" applyAlignment="1">
      <alignment horizontal="center" vertical="center"/>
    </xf>
    <xf numFmtId="0" fontId="22" fillId="7" borderId="23" xfId="0" applyFont="1" applyFill="1" applyBorder="1" applyAlignment="1">
      <alignment horizontal="center" vertical="center"/>
    </xf>
    <xf numFmtId="0" fontId="40" fillId="6" borderId="23" xfId="0" applyFont="1" applyFill="1" applyBorder="1" applyAlignment="1">
      <alignment horizontal="center" vertical="center"/>
    </xf>
    <xf numFmtId="0" fontId="40" fillId="7" borderId="23" xfId="0" applyFont="1" applyFill="1" applyBorder="1" applyAlignment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12" fillId="0" borderId="20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8" fontId="42" fillId="0" borderId="19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8" fontId="0" fillId="0" borderId="0" xfId="0" applyNumberFormat="1" applyAlignment="1">
      <alignment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>
      <alignment horizontal="left" vertical="center"/>
    </xf>
    <xf numFmtId="0" fontId="53" fillId="0" borderId="1" xfId="0" applyFont="1" applyBorder="1" applyAlignment="1">
      <alignment vertical="top"/>
    </xf>
    <xf numFmtId="0" fontId="53" fillId="0" borderId="1" xfId="0" applyFont="1" applyBorder="1" applyAlignment="1">
      <alignment horizontal="left" vertical="center"/>
    </xf>
    <xf numFmtId="0" fontId="53" fillId="0" borderId="1" xfId="0" applyFont="1" applyBorder="1" applyAlignment="1">
      <alignment horizontal="center" vertical="center"/>
    </xf>
    <xf numFmtId="49" fontId="53" fillId="0" borderId="1" xfId="0" applyNumberFormat="1" applyFont="1" applyBorder="1" applyAlignment="1">
      <alignment horizontal="left" vertical="center"/>
    </xf>
    <xf numFmtId="0" fontId="52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7" fillId="0" borderId="0" xfId="0" applyNumberFormat="1" applyFont="1" applyAlignment="1">
      <alignment horizontal="right" vertical="center"/>
    </xf>
    <xf numFmtId="0" fontId="0" fillId="0" borderId="0" xfId="0"/>
    <xf numFmtId="0" fontId="22" fillId="4" borderId="8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horizontal="right" vertical="center"/>
    </xf>
    <xf numFmtId="0" fontId="2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30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2" fillId="4" borderId="8" xfId="0" applyFont="1" applyFill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0" fontId="22" fillId="4" borderId="7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 wrapText="1"/>
    </xf>
    <xf numFmtId="0" fontId="45" fillId="0" borderId="29" xfId="0" applyFont="1" applyBorder="1" applyAlignment="1">
      <alignment horizontal="left"/>
    </xf>
    <xf numFmtId="0" fontId="44" fillId="0" borderId="1" xfId="0" applyFont="1" applyBorder="1" applyAlignment="1">
      <alignment horizontal="center" vertical="center"/>
    </xf>
    <xf numFmtId="49" fontId="46" fillId="0" borderId="1" xfId="0" applyNumberFormat="1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hyperlink" Target="https://podminky.urs.cz/item/CS_URS_2024_02/998152195" TargetMode="External"/><Relationship Id="rId1" Type="http://schemas.openxmlformats.org/officeDocument/2006/relationships/hyperlink" Target="https://podminky.urs.cz/item/CS_URS_2024_02/998152111" TargetMode="External"/><Relationship Id="rId4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s://podminky.urs.cz/item/CS_URS_2024_02/998153131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hyperlink" Target="https://podminky.urs.cz/item/CS_URS_2024_02/998741201" TargetMode="External"/><Relationship Id="rId1" Type="http://schemas.openxmlformats.org/officeDocument/2006/relationships/hyperlink" Target="https://podminky.urs.cz/item/CS_URS_2024_02/741420022" TargetMode="External"/><Relationship Id="rId4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hyperlink" Target="https://podminky.urs.cz/item/CS_URS_2024_02/998741201" TargetMode="External"/><Relationship Id="rId1" Type="http://schemas.openxmlformats.org/officeDocument/2006/relationships/hyperlink" Target="https://podminky.urs.cz/item/CS_URS_2024_02/741420022" TargetMode="External"/><Relationship Id="rId4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2/998225191" TargetMode="External"/><Relationship Id="rId2" Type="http://schemas.openxmlformats.org/officeDocument/2006/relationships/hyperlink" Target="https://podminky.urs.cz/item/CS_URS_2024_02/998225111" TargetMode="External"/><Relationship Id="rId1" Type="http://schemas.openxmlformats.org/officeDocument/2006/relationships/hyperlink" Target="https://podminky.urs.cz/item/CS_URS_2024_02/935114231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2/998276125" TargetMode="External"/><Relationship Id="rId2" Type="http://schemas.openxmlformats.org/officeDocument/2006/relationships/hyperlink" Target="https://podminky.urs.cz/item/CS_URS_2024_02/998276111" TargetMode="External"/><Relationship Id="rId1" Type="http://schemas.openxmlformats.org/officeDocument/2006/relationships/hyperlink" Target="https://podminky.urs.cz/item/CS_URS_2024_02/141721251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2/741120201" TargetMode="External"/><Relationship Id="rId7" Type="http://schemas.openxmlformats.org/officeDocument/2006/relationships/drawing" Target="../drawings/drawing5.xml"/><Relationship Id="rId2" Type="http://schemas.openxmlformats.org/officeDocument/2006/relationships/hyperlink" Target="https://podminky.urs.cz/item/CS_URS_2024_02/741112001" TargetMode="External"/><Relationship Id="rId1" Type="http://schemas.openxmlformats.org/officeDocument/2006/relationships/hyperlink" Target="https://podminky.urs.cz/item/CS_URS_2024_02/741110333" TargetMode="External"/><Relationship Id="rId6" Type="http://schemas.openxmlformats.org/officeDocument/2006/relationships/printerSettings" Target="../printerSettings/printerSettings5.bin"/><Relationship Id="rId5" Type="http://schemas.openxmlformats.org/officeDocument/2006/relationships/hyperlink" Target="https://podminky.urs.cz/item/CS_URS_2024_02/998741201" TargetMode="External"/><Relationship Id="rId4" Type="http://schemas.openxmlformats.org/officeDocument/2006/relationships/hyperlink" Target="https://podminky.urs.cz/item/CS_URS_2024_02/741910412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podminky.urs.cz/item/CS_URS_2024_02/998741201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s://podminky.urs.cz/item/CS_URS_2024_02/998021021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2/741311002" TargetMode="External"/><Relationship Id="rId7" Type="http://schemas.openxmlformats.org/officeDocument/2006/relationships/drawing" Target="../drawings/drawing9.xml"/><Relationship Id="rId2" Type="http://schemas.openxmlformats.org/officeDocument/2006/relationships/hyperlink" Target="https://podminky.urs.cz/item/CS_URS_2024_02/741122236" TargetMode="External"/><Relationship Id="rId1" Type="http://schemas.openxmlformats.org/officeDocument/2006/relationships/hyperlink" Target="https://podminky.urs.cz/item/CS_URS_2024_02/741122235" TargetMode="External"/><Relationship Id="rId6" Type="http://schemas.openxmlformats.org/officeDocument/2006/relationships/printerSettings" Target="../printerSettings/printerSettings9.bin"/><Relationship Id="rId5" Type="http://schemas.openxmlformats.org/officeDocument/2006/relationships/hyperlink" Target="https://podminky.urs.cz/item/CS_URS_2024_02/998741201" TargetMode="External"/><Relationship Id="rId4" Type="http://schemas.openxmlformats.org/officeDocument/2006/relationships/hyperlink" Target="https://podminky.urs.cz/item/CS_URS_2024_02/74131304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73"/>
  <sheetViews>
    <sheetView showGridLines="0" workbookViewId="0">
      <selection activeCell="K6" sqref="K6:AO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>
      <c r="AR2" s="302"/>
      <c r="AS2" s="302"/>
      <c r="AT2" s="302"/>
      <c r="AU2" s="302"/>
      <c r="AV2" s="302"/>
      <c r="AW2" s="302"/>
      <c r="AX2" s="302"/>
      <c r="AY2" s="302"/>
      <c r="AZ2" s="302"/>
      <c r="BA2" s="302"/>
      <c r="BB2" s="302"/>
      <c r="BC2" s="302"/>
      <c r="BD2" s="302"/>
      <c r="BE2" s="302"/>
      <c r="BS2" s="18" t="s">
        <v>6</v>
      </c>
      <c r="BT2" s="18" t="s">
        <v>7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>
      <c r="B5" s="21"/>
      <c r="D5" s="25" t="s">
        <v>13</v>
      </c>
      <c r="K5" s="323" t="s">
        <v>14</v>
      </c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302"/>
      <c r="W5" s="302"/>
      <c r="X5" s="302"/>
      <c r="Y5" s="302"/>
      <c r="Z5" s="302"/>
      <c r="AA5" s="302"/>
      <c r="AB5" s="302"/>
      <c r="AC5" s="302"/>
      <c r="AD5" s="302"/>
      <c r="AE5" s="302"/>
      <c r="AF5" s="302"/>
      <c r="AG5" s="302"/>
      <c r="AH5" s="302"/>
      <c r="AI5" s="302"/>
      <c r="AJ5" s="302"/>
      <c r="AK5" s="302"/>
      <c r="AL5" s="302"/>
      <c r="AM5" s="302"/>
      <c r="AN5" s="302"/>
      <c r="AO5" s="302"/>
      <c r="AR5" s="21"/>
      <c r="BE5" s="320" t="s">
        <v>15</v>
      </c>
      <c r="BS5" s="18" t="s">
        <v>6</v>
      </c>
    </row>
    <row r="6" spans="1:74" ht="36.950000000000003" customHeight="1">
      <c r="B6" s="21"/>
      <c r="D6" s="27" t="s">
        <v>16</v>
      </c>
      <c r="K6" s="324" t="s">
        <v>789</v>
      </c>
      <c r="L6" s="302"/>
      <c r="M6" s="302"/>
      <c r="N6" s="302"/>
      <c r="O6" s="302"/>
      <c r="P6" s="302"/>
      <c r="Q6" s="302"/>
      <c r="R6" s="302"/>
      <c r="S6" s="302"/>
      <c r="T6" s="302"/>
      <c r="U6" s="302"/>
      <c r="V6" s="302"/>
      <c r="W6" s="302"/>
      <c r="X6" s="302"/>
      <c r="Y6" s="302"/>
      <c r="Z6" s="302"/>
      <c r="AA6" s="302"/>
      <c r="AB6" s="302"/>
      <c r="AC6" s="302"/>
      <c r="AD6" s="302"/>
      <c r="AE6" s="302"/>
      <c r="AF6" s="302"/>
      <c r="AG6" s="302"/>
      <c r="AH6" s="302"/>
      <c r="AI6" s="302"/>
      <c r="AJ6" s="302"/>
      <c r="AK6" s="302"/>
      <c r="AL6" s="302"/>
      <c r="AM6" s="302"/>
      <c r="AN6" s="302"/>
      <c r="AO6" s="302"/>
      <c r="AR6" s="21"/>
      <c r="BE6" s="321"/>
      <c r="BS6" s="18" t="s">
        <v>6</v>
      </c>
    </row>
    <row r="7" spans="1:74" ht="12" customHeight="1">
      <c r="B7" s="21"/>
      <c r="D7" s="28" t="s">
        <v>18</v>
      </c>
      <c r="K7" s="26" t="s">
        <v>19</v>
      </c>
      <c r="AK7" s="28" t="s">
        <v>20</v>
      </c>
      <c r="AN7" s="26" t="s">
        <v>19</v>
      </c>
      <c r="AR7" s="21"/>
      <c r="BE7" s="321"/>
      <c r="BS7" s="18" t="s">
        <v>6</v>
      </c>
    </row>
    <row r="8" spans="1:74" ht="12" customHeight="1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321"/>
      <c r="BS8" s="18" t="s">
        <v>6</v>
      </c>
    </row>
    <row r="9" spans="1:74" ht="14.45" customHeight="1">
      <c r="B9" s="21"/>
      <c r="AR9" s="21"/>
      <c r="BE9" s="321"/>
      <c r="BS9" s="18" t="s">
        <v>6</v>
      </c>
    </row>
    <row r="10" spans="1:74" ht="12" customHeight="1">
      <c r="B10" s="21"/>
      <c r="D10" s="28" t="s">
        <v>25</v>
      </c>
      <c r="AK10" s="28" t="s">
        <v>26</v>
      </c>
      <c r="AN10" s="26" t="s">
        <v>19</v>
      </c>
      <c r="AR10" s="21"/>
      <c r="BE10" s="321"/>
      <c r="BS10" s="18" t="s">
        <v>6</v>
      </c>
    </row>
    <row r="11" spans="1:74" ht="18.399999999999999" customHeight="1">
      <c r="B11" s="21"/>
      <c r="E11" s="26" t="s">
        <v>27</v>
      </c>
      <c r="AK11" s="28" t="s">
        <v>28</v>
      </c>
      <c r="AN11" s="26" t="s">
        <v>19</v>
      </c>
      <c r="AR11" s="21"/>
      <c r="BE11" s="321"/>
      <c r="BS11" s="18" t="s">
        <v>6</v>
      </c>
    </row>
    <row r="12" spans="1:74" ht="6.95" customHeight="1">
      <c r="B12" s="21"/>
      <c r="AR12" s="21"/>
      <c r="BE12" s="321"/>
      <c r="BS12" s="18" t="s">
        <v>6</v>
      </c>
    </row>
    <row r="13" spans="1:74" ht="12" customHeight="1">
      <c r="B13" s="21"/>
      <c r="D13" s="28" t="s">
        <v>29</v>
      </c>
      <c r="AK13" s="28" t="s">
        <v>26</v>
      </c>
      <c r="AN13" s="30" t="s">
        <v>30</v>
      </c>
      <c r="AR13" s="21"/>
      <c r="BE13" s="321"/>
      <c r="BS13" s="18" t="s">
        <v>6</v>
      </c>
    </row>
    <row r="14" spans="1:74" ht="12.75">
      <c r="B14" s="21"/>
      <c r="E14" s="325" t="s">
        <v>30</v>
      </c>
      <c r="F14" s="326"/>
      <c r="G14" s="326"/>
      <c r="H14" s="326"/>
      <c r="I14" s="326"/>
      <c r="J14" s="326"/>
      <c r="K14" s="326"/>
      <c r="L14" s="326"/>
      <c r="M14" s="326"/>
      <c r="N14" s="326"/>
      <c r="O14" s="326"/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28" t="s">
        <v>28</v>
      </c>
      <c r="AN14" s="30" t="s">
        <v>30</v>
      </c>
      <c r="AR14" s="21"/>
      <c r="BE14" s="321"/>
      <c r="BS14" s="18" t="s">
        <v>6</v>
      </c>
    </row>
    <row r="15" spans="1:74" ht="6.95" customHeight="1">
      <c r="B15" s="21"/>
      <c r="AR15" s="21"/>
      <c r="BE15" s="321"/>
      <c r="BS15" s="18" t="s">
        <v>4</v>
      </c>
    </row>
    <row r="16" spans="1:74" ht="12" customHeight="1">
      <c r="B16" s="21"/>
      <c r="D16" s="28" t="s">
        <v>31</v>
      </c>
      <c r="AK16" s="28" t="s">
        <v>26</v>
      </c>
      <c r="AN16" s="26" t="s">
        <v>19</v>
      </c>
      <c r="AR16" s="21"/>
      <c r="BE16" s="321"/>
      <c r="BS16" s="18" t="s">
        <v>4</v>
      </c>
    </row>
    <row r="17" spans="2:71" ht="18.399999999999999" customHeight="1">
      <c r="B17" s="21"/>
      <c r="E17" s="26" t="s">
        <v>32</v>
      </c>
      <c r="AK17" s="28" t="s">
        <v>28</v>
      </c>
      <c r="AN17" s="26" t="s">
        <v>19</v>
      </c>
      <c r="AR17" s="21"/>
      <c r="BE17" s="321"/>
      <c r="BS17" s="18" t="s">
        <v>33</v>
      </c>
    </row>
    <row r="18" spans="2:71" ht="6.95" customHeight="1">
      <c r="B18" s="21"/>
      <c r="AR18" s="21"/>
      <c r="BE18" s="321"/>
      <c r="BS18" s="18" t="s">
        <v>6</v>
      </c>
    </row>
    <row r="19" spans="2:71" ht="12" customHeight="1">
      <c r="B19" s="21"/>
      <c r="D19" s="28" t="s">
        <v>34</v>
      </c>
      <c r="AK19" s="28" t="s">
        <v>26</v>
      </c>
      <c r="AN19" s="26" t="s">
        <v>19</v>
      </c>
      <c r="AR19" s="21"/>
      <c r="BE19" s="321"/>
      <c r="BS19" s="18" t="s">
        <v>6</v>
      </c>
    </row>
    <row r="20" spans="2:71" ht="18.399999999999999" customHeight="1">
      <c r="B20" s="21"/>
      <c r="E20" s="26" t="s">
        <v>35</v>
      </c>
      <c r="AK20" s="28" t="s">
        <v>28</v>
      </c>
      <c r="AN20" s="26" t="s">
        <v>19</v>
      </c>
      <c r="AR20" s="21"/>
      <c r="BE20" s="321"/>
      <c r="BS20" s="18" t="s">
        <v>33</v>
      </c>
    </row>
    <row r="21" spans="2:71" ht="6.95" customHeight="1">
      <c r="B21" s="21"/>
      <c r="AR21" s="21"/>
      <c r="BE21" s="321"/>
    </row>
    <row r="22" spans="2:71" ht="12" customHeight="1">
      <c r="B22" s="21"/>
      <c r="D22" s="28" t="s">
        <v>36</v>
      </c>
      <c r="AR22" s="21"/>
      <c r="BE22" s="321"/>
    </row>
    <row r="23" spans="2:71" ht="274.5" customHeight="1">
      <c r="B23" s="21"/>
      <c r="E23" s="327" t="s">
        <v>37</v>
      </c>
      <c r="F23" s="327"/>
      <c r="G23" s="327"/>
      <c r="H23" s="327"/>
      <c r="I23" s="327"/>
      <c r="J23" s="327"/>
      <c r="K23" s="327"/>
      <c r="L23" s="327"/>
      <c r="M23" s="327"/>
      <c r="N23" s="327"/>
      <c r="O23" s="327"/>
      <c r="P23" s="327"/>
      <c r="Q23" s="327"/>
      <c r="R23" s="327"/>
      <c r="S23" s="327"/>
      <c r="T23" s="327"/>
      <c r="U23" s="327"/>
      <c r="V23" s="327"/>
      <c r="W23" s="327"/>
      <c r="X23" s="327"/>
      <c r="Y23" s="327"/>
      <c r="Z23" s="327"/>
      <c r="AA23" s="327"/>
      <c r="AB23" s="327"/>
      <c r="AC23" s="327"/>
      <c r="AD23" s="327"/>
      <c r="AE23" s="327"/>
      <c r="AF23" s="327"/>
      <c r="AG23" s="327"/>
      <c r="AH23" s="327"/>
      <c r="AI23" s="327"/>
      <c r="AJ23" s="327"/>
      <c r="AK23" s="327"/>
      <c r="AL23" s="327"/>
      <c r="AM23" s="327"/>
      <c r="AN23" s="327"/>
      <c r="AR23" s="21"/>
      <c r="BE23" s="321"/>
    </row>
    <row r="24" spans="2:71" ht="6.95" customHeight="1">
      <c r="B24" s="21"/>
      <c r="AR24" s="21"/>
      <c r="BE24" s="321"/>
    </row>
    <row r="25" spans="2:7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321"/>
    </row>
    <row r="26" spans="2:71" s="1" customFormat="1" ht="25.9" customHeight="1">
      <c r="B26" s="33"/>
      <c r="D26" s="34" t="s">
        <v>38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28">
        <f>ROUND(AG54,2)</f>
        <v>0</v>
      </c>
      <c r="AL26" s="329"/>
      <c r="AM26" s="329"/>
      <c r="AN26" s="329"/>
      <c r="AO26" s="329"/>
      <c r="AR26" s="33"/>
      <c r="BE26" s="321"/>
    </row>
    <row r="27" spans="2:71" s="1" customFormat="1" ht="6.95" customHeight="1">
      <c r="B27" s="33"/>
      <c r="AR27" s="33"/>
      <c r="BE27" s="321"/>
    </row>
    <row r="28" spans="2:71" s="1" customFormat="1" ht="12.75">
      <c r="B28" s="33"/>
      <c r="L28" s="330" t="s">
        <v>39</v>
      </c>
      <c r="M28" s="330"/>
      <c r="N28" s="330"/>
      <c r="O28" s="330"/>
      <c r="P28" s="330"/>
      <c r="W28" s="330" t="s">
        <v>40</v>
      </c>
      <c r="X28" s="330"/>
      <c r="Y28" s="330"/>
      <c r="Z28" s="330"/>
      <c r="AA28" s="330"/>
      <c r="AB28" s="330"/>
      <c r="AC28" s="330"/>
      <c r="AD28" s="330"/>
      <c r="AE28" s="330"/>
      <c r="AK28" s="330" t="s">
        <v>41</v>
      </c>
      <c r="AL28" s="330"/>
      <c r="AM28" s="330"/>
      <c r="AN28" s="330"/>
      <c r="AO28" s="330"/>
      <c r="AR28" s="33"/>
      <c r="BE28" s="321"/>
    </row>
    <row r="29" spans="2:71" s="2" customFormat="1" ht="14.45" customHeight="1">
      <c r="B29" s="37"/>
      <c r="D29" s="28" t="s">
        <v>42</v>
      </c>
      <c r="F29" s="28" t="s">
        <v>43</v>
      </c>
      <c r="L29" s="311">
        <v>0.21</v>
      </c>
      <c r="M29" s="312"/>
      <c r="N29" s="312"/>
      <c r="O29" s="312"/>
      <c r="P29" s="312"/>
      <c r="W29" s="313">
        <f>ROUND(AZ54, 2)</f>
        <v>0</v>
      </c>
      <c r="X29" s="312"/>
      <c r="Y29" s="312"/>
      <c r="Z29" s="312"/>
      <c r="AA29" s="312"/>
      <c r="AB29" s="312"/>
      <c r="AC29" s="312"/>
      <c r="AD29" s="312"/>
      <c r="AE29" s="312"/>
      <c r="AK29" s="313">
        <f>ROUND(AV54, 2)</f>
        <v>0</v>
      </c>
      <c r="AL29" s="312"/>
      <c r="AM29" s="312"/>
      <c r="AN29" s="312"/>
      <c r="AO29" s="312"/>
      <c r="AR29" s="37"/>
      <c r="BE29" s="322"/>
    </row>
    <row r="30" spans="2:71" s="2" customFormat="1" ht="14.45" customHeight="1">
      <c r="B30" s="37"/>
      <c r="F30" s="28" t="s">
        <v>44</v>
      </c>
      <c r="L30" s="311">
        <v>0.12</v>
      </c>
      <c r="M30" s="312"/>
      <c r="N30" s="312"/>
      <c r="O30" s="312"/>
      <c r="P30" s="312"/>
      <c r="W30" s="313">
        <f>ROUND(BA54, 2)</f>
        <v>0</v>
      </c>
      <c r="X30" s="312"/>
      <c r="Y30" s="312"/>
      <c r="Z30" s="312"/>
      <c r="AA30" s="312"/>
      <c r="AB30" s="312"/>
      <c r="AC30" s="312"/>
      <c r="AD30" s="312"/>
      <c r="AE30" s="312"/>
      <c r="AK30" s="313">
        <f>ROUND(AW54, 2)</f>
        <v>0</v>
      </c>
      <c r="AL30" s="312"/>
      <c r="AM30" s="312"/>
      <c r="AN30" s="312"/>
      <c r="AO30" s="312"/>
      <c r="AR30" s="37"/>
      <c r="BE30" s="322"/>
    </row>
    <row r="31" spans="2:71" s="2" customFormat="1" ht="14.45" hidden="1" customHeight="1">
      <c r="B31" s="37"/>
      <c r="F31" s="28" t="s">
        <v>45</v>
      </c>
      <c r="L31" s="311">
        <v>0.21</v>
      </c>
      <c r="M31" s="312"/>
      <c r="N31" s="312"/>
      <c r="O31" s="312"/>
      <c r="P31" s="312"/>
      <c r="W31" s="313">
        <f>ROUND(BB54, 2)</f>
        <v>0</v>
      </c>
      <c r="X31" s="312"/>
      <c r="Y31" s="312"/>
      <c r="Z31" s="312"/>
      <c r="AA31" s="312"/>
      <c r="AB31" s="312"/>
      <c r="AC31" s="312"/>
      <c r="AD31" s="312"/>
      <c r="AE31" s="312"/>
      <c r="AK31" s="313">
        <v>0</v>
      </c>
      <c r="AL31" s="312"/>
      <c r="AM31" s="312"/>
      <c r="AN31" s="312"/>
      <c r="AO31" s="312"/>
      <c r="AR31" s="37"/>
      <c r="BE31" s="322"/>
    </row>
    <row r="32" spans="2:71" s="2" customFormat="1" ht="14.45" hidden="1" customHeight="1">
      <c r="B32" s="37"/>
      <c r="F32" s="28" t="s">
        <v>46</v>
      </c>
      <c r="L32" s="311">
        <v>0.12</v>
      </c>
      <c r="M32" s="312"/>
      <c r="N32" s="312"/>
      <c r="O32" s="312"/>
      <c r="P32" s="312"/>
      <c r="W32" s="313">
        <f>ROUND(BC54, 2)</f>
        <v>0</v>
      </c>
      <c r="X32" s="312"/>
      <c r="Y32" s="312"/>
      <c r="Z32" s="312"/>
      <c r="AA32" s="312"/>
      <c r="AB32" s="312"/>
      <c r="AC32" s="312"/>
      <c r="AD32" s="312"/>
      <c r="AE32" s="312"/>
      <c r="AK32" s="313">
        <v>0</v>
      </c>
      <c r="AL32" s="312"/>
      <c r="AM32" s="312"/>
      <c r="AN32" s="312"/>
      <c r="AO32" s="312"/>
      <c r="AR32" s="37"/>
      <c r="BE32" s="322"/>
    </row>
    <row r="33" spans="2:44" s="2" customFormat="1" ht="14.45" hidden="1" customHeight="1">
      <c r="B33" s="37"/>
      <c r="F33" s="28" t="s">
        <v>47</v>
      </c>
      <c r="L33" s="311">
        <v>0</v>
      </c>
      <c r="M33" s="312"/>
      <c r="N33" s="312"/>
      <c r="O33" s="312"/>
      <c r="P33" s="312"/>
      <c r="W33" s="313">
        <f>ROUND(BD54, 2)</f>
        <v>0</v>
      </c>
      <c r="X33" s="312"/>
      <c r="Y33" s="312"/>
      <c r="Z33" s="312"/>
      <c r="AA33" s="312"/>
      <c r="AB33" s="312"/>
      <c r="AC33" s="312"/>
      <c r="AD33" s="312"/>
      <c r="AE33" s="312"/>
      <c r="AK33" s="313">
        <v>0</v>
      </c>
      <c r="AL33" s="312"/>
      <c r="AM33" s="312"/>
      <c r="AN33" s="312"/>
      <c r="AO33" s="312"/>
      <c r="AR33" s="37"/>
    </row>
    <row r="34" spans="2:44" s="1" customFormat="1" ht="6.95" customHeight="1">
      <c r="B34" s="33"/>
      <c r="AR34" s="33"/>
    </row>
    <row r="35" spans="2:44" s="1" customFormat="1" ht="25.9" customHeight="1">
      <c r="B35" s="33"/>
      <c r="C35" s="38"/>
      <c r="D35" s="39" t="s">
        <v>48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49</v>
      </c>
      <c r="U35" s="40"/>
      <c r="V35" s="40"/>
      <c r="W35" s="40"/>
      <c r="X35" s="317" t="s">
        <v>50</v>
      </c>
      <c r="Y35" s="315"/>
      <c r="Z35" s="315"/>
      <c r="AA35" s="315"/>
      <c r="AB35" s="315"/>
      <c r="AC35" s="40"/>
      <c r="AD35" s="40"/>
      <c r="AE35" s="40"/>
      <c r="AF35" s="40"/>
      <c r="AG35" s="40"/>
      <c r="AH35" s="40"/>
      <c r="AI35" s="40"/>
      <c r="AJ35" s="40"/>
      <c r="AK35" s="314">
        <f>SUM(AK26:AK33)</f>
        <v>0</v>
      </c>
      <c r="AL35" s="315"/>
      <c r="AM35" s="315"/>
      <c r="AN35" s="315"/>
      <c r="AO35" s="316"/>
      <c r="AP35" s="38"/>
      <c r="AQ35" s="38"/>
      <c r="AR35" s="33"/>
    </row>
    <row r="36" spans="2:44" s="1" customFormat="1" ht="6.95" customHeight="1">
      <c r="B36" s="33"/>
      <c r="AR36" s="33"/>
    </row>
    <row r="37" spans="2:44" s="1" customFormat="1" ht="6.95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5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5" customHeight="1">
      <c r="B42" s="33"/>
      <c r="C42" s="22" t="s">
        <v>51</v>
      </c>
      <c r="AR42" s="33"/>
    </row>
    <row r="43" spans="2:44" s="1" customFormat="1" ht="6.95" customHeight="1">
      <c r="B43" s="33"/>
      <c r="AR43" s="33"/>
    </row>
    <row r="44" spans="2:44" s="3" customFormat="1" ht="12" customHeight="1">
      <c r="B44" s="46"/>
      <c r="C44" s="28" t="s">
        <v>13</v>
      </c>
      <c r="L44" s="3" t="str">
        <f>K5</f>
        <v>2439/500</v>
      </c>
      <c r="AR44" s="46"/>
    </row>
    <row r="45" spans="2:44" s="4" customFormat="1" ht="36.950000000000003" customHeight="1">
      <c r="B45" s="47"/>
      <c r="C45" s="48" t="s">
        <v>16</v>
      </c>
      <c r="L45" s="331" t="str">
        <f>K6</f>
        <v>Práce a dodávky specifikované v Dodatku č.2 k Dílu IV. dokumentace MVS</v>
      </c>
      <c r="M45" s="332"/>
      <c r="N45" s="332"/>
      <c r="O45" s="332"/>
      <c r="P45" s="332"/>
      <c r="Q45" s="332"/>
      <c r="R45" s="332"/>
      <c r="S45" s="332"/>
      <c r="T45" s="332"/>
      <c r="U45" s="332"/>
      <c r="V45" s="332"/>
      <c r="W45" s="332"/>
      <c r="X45" s="332"/>
      <c r="Y45" s="332"/>
      <c r="Z45" s="332"/>
      <c r="AA45" s="332"/>
      <c r="AB45" s="332"/>
      <c r="AC45" s="332"/>
      <c r="AD45" s="332"/>
      <c r="AE45" s="332"/>
      <c r="AF45" s="332"/>
      <c r="AG45" s="332"/>
      <c r="AH45" s="332"/>
      <c r="AI45" s="332"/>
      <c r="AJ45" s="332"/>
      <c r="AK45" s="332"/>
      <c r="AL45" s="332"/>
      <c r="AM45" s="332"/>
      <c r="AN45" s="332"/>
      <c r="AO45" s="332"/>
      <c r="AR45" s="47"/>
    </row>
    <row r="46" spans="2:44" s="1" customFormat="1" ht="6.95" customHeight="1">
      <c r="B46" s="33"/>
      <c r="AR46" s="33"/>
    </row>
    <row r="47" spans="2:44" s="1" customFormat="1" ht="12" customHeight="1">
      <c r="B47" s="33"/>
      <c r="C47" s="28" t="s">
        <v>21</v>
      </c>
      <c r="L47" s="49" t="str">
        <f>IF(K8="","",K8)</f>
        <v>Letiště Čáslav</v>
      </c>
      <c r="AI47" s="28" t="s">
        <v>23</v>
      </c>
      <c r="AM47" s="307" t="str">
        <f>IF(AN8= "","",AN8)</f>
        <v>3. 7. 2025</v>
      </c>
      <c r="AN47" s="307"/>
      <c r="AR47" s="33"/>
    </row>
    <row r="48" spans="2:44" s="1" customFormat="1" ht="6.95" customHeight="1">
      <c r="B48" s="33"/>
      <c r="AR48" s="33"/>
    </row>
    <row r="49" spans="1:91" s="1" customFormat="1" ht="15.2" customHeight="1">
      <c r="B49" s="33"/>
      <c r="C49" s="28" t="s">
        <v>25</v>
      </c>
      <c r="L49" s="3" t="str">
        <f>IF(E11= "","",E11)</f>
        <v>Česká Republika - Ministerstvo obrany ČR</v>
      </c>
      <c r="AI49" s="28" t="s">
        <v>31</v>
      </c>
      <c r="AM49" s="308" t="str">
        <f>IF(E17="","",E17)</f>
        <v xml:space="preserve">AGA-Letiště, s.r.o. </v>
      </c>
      <c r="AN49" s="309"/>
      <c r="AO49" s="309"/>
      <c r="AP49" s="309"/>
      <c r="AR49" s="33"/>
      <c r="AS49" s="297" t="s">
        <v>52</v>
      </c>
      <c r="AT49" s="298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2" customHeight="1">
      <c r="B50" s="33"/>
      <c r="C50" s="28" t="s">
        <v>29</v>
      </c>
      <c r="L50" s="3" t="str">
        <f>IF(E14= "Vyplň údaj","",E14)</f>
        <v/>
      </c>
      <c r="AI50" s="28" t="s">
        <v>34</v>
      </c>
      <c r="AM50" s="308" t="str">
        <f>IF(E20="","",E20)</f>
        <v xml:space="preserve"> </v>
      </c>
      <c r="AN50" s="309"/>
      <c r="AO50" s="309"/>
      <c r="AP50" s="309"/>
      <c r="AR50" s="33"/>
      <c r="AS50" s="299"/>
      <c r="AT50" s="300"/>
      <c r="BD50" s="54"/>
    </row>
    <row r="51" spans="1:91" s="1" customFormat="1" ht="10.9" customHeight="1">
      <c r="B51" s="33"/>
      <c r="AR51" s="33"/>
      <c r="AS51" s="299"/>
      <c r="AT51" s="300"/>
      <c r="BD51" s="54"/>
    </row>
    <row r="52" spans="1:91" s="1" customFormat="1" ht="29.25" customHeight="1">
      <c r="B52" s="33"/>
      <c r="C52" s="335" t="s">
        <v>53</v>
      </c>
      <c r="D52" s="304"/>
      <c r="E52" s="304"/>
      <c r="F52" s="304"/>
      <c r="G52" s="304"/>
      <c r="H52" s="55"/>
      <c r="I52" s="333" t="s">
        <v>54</v>
      </c>
      <c r="J52" s="304"/>
      <c r="K52" s="304"/>
      <c r="L52" s="304"/>
      <c r="M52" s="304"/>
      <c r="N52" s="304"/>
      <c r="O52" s="304"/>
      <c r="P52" s="304"/>
      <c r="Q52" s="304"/>
      <c r="R52" s="304"/>
      <c r="S52" s="304"/>
      <c r="T52" s="304"/>
      <c r="U52" s="304"/>
      <c r="V52" s="304"/>
      <c r="W52" s="304"/>
      <c r="X52" s="304"/>
      <c r="Y52" s="304"/>
      <c r="Z52" s="304"/>
      <c r="AA52" s="304"/>
      <c r="AB52" s="304"/>
      <c r="AC52" s="304"/>
      <c r="AD52" s="304"/>
      <c r="AE52" s="304"/>
      <c r="AF52" s="304"/>
      <c r="AG52" s="303" t="s">
        <v>55</v>
      </c>
      <c r="AH52" s="304"/>
      <c r="AI52" s="304"/>
      <c r="AJ52" s="304"/>
      <c r="AK52" s="304"/>
      <c r="AL52" s="304"/>
      <c r="AM52" s="304"/>
      <c r="AN52" s="333" t="s">
        <v>56</v>
      </c>
      <c r="AO52" s="304"/>
      <c r="AP52" s="304"/>
      <c r="AQ52" s="56" t="s">
        <v>57</v>
      </c>
      <c r="AR52" s="33"/>
      <c r="AS52" s="57" t="s">
        <v>58</v>
      </c>
      <c r="AT52" s="58" t="s">
        <v>59</v>
      </c>
      <c r="AU52" s="58" t="s">
        <v>60</v>
      </c>
      <c r="AV52" s="58" t="s">
        <v>61</v>
      </c>
      <c r="AW52" s="58" t="s">
        <v>62</v>
      </c>
      <c r="AX52" s="58" t="s">
        <v>63</v>
      </c>
      <c r="AY52" s="58" t="s">
        <v>64</v>
      </c>
      <c r="AZ52" s="58" t="s">
        <v>65</v>
      </c>
      <c r="BA52" s="58" t="s">
        <v>66</v>
      </c>
      <c r="BB52" s="58" t="s">
        <v>67</v>
      </c>
      <c r="BC52" s="58" t="s">
        <v>68</v>
      </c>
      <c r="BD52" s="59" t="s">
        <v>69</v>
      </c>
    </row>
    <row r="53" spans="1:91" s="1" customFormat="1" ht="10.9" customHeight="1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50000000000003" customHeight="1">
      <c r="B54" s="61"/>
      <c r="C54" s="62" t="s">
        <v>70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319">
        <f>ROUND(AG55,2)</f>
        <v>0</v>
      </c>
      <c r="AH54" s="319"/>
      <c r="AI54" s="319"/>
      <c r="AJ54" s="319"/>
      <c r="AK54" s="319"/>
      <c r="AL54" s="319"/>
      <c r="AM54" s="319"/>
      <c r="AN54" s="296">
        <f t="shared" ref="AN54:AN71" si="0">SUM(AG54,AT54)</f>
        <v>0</v>
      </c>
      <c r="AO54" s="296"/>
      <c r="AP54" s="296"/>
      <c r="AQ54" s="65" t="s">
        <v>19</v>
      </c>
      <c r="AR54" s="61"/>
      <c r="AS54" s="66">
        <f>ROUND(AS55,2)</f>
        <v>0</v>
      </c>
      <c r="AT54" s="67">
        <f t="shared" ref="AT54:AT71" si="1">ROUND(SUM(AV54:AW54),2)</f>
        <v>0</v>
      </c>
      <c r="AU54" s="68">
        <f>ROUND(AU55,5)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ROUND(AZ55,2)</f>
        <v>0</v>
      </c>
      <c r="BA54" s="67">
        <f>ROUND(BA55,2)</f>
        <v>0</v>
      </c>
      <c r="BB54" s="67">
        <f>ROUND(BB55,2)</f>
        <v>0</v>
      </c>
      <c r="BC54" s="67">
        <f>ROUND(BC55,2)</f>
        <v>0</v>
      </c>
      <c r="BD54" s="69">
        <f>ROUND(BD55,2)</f>
        <v>0</v>
      </c>
      <c r="BS54" s="70" t="s">
        <v>71</v>
      </c>
      <c r="BT54" s="70" t="s">
        <v>72</v>
      </c>
      <c r="BU54" s="71" t="s">
        <v>73</v>
      </c>
      <c r="BV54" s="70" t="s">
        <v>74</v>
      </c>
      <c r="BW54" s="70" t="s">
        <v>5</v>
      </c>
      <c r="BX54" s="70" t="s">
        <v>75</v>
      </c>
      <c r="CL54" s="70" t="s">
        <v>19</v>
      </c>
    </row>
    <row r="55" spans="1:91" s="6" customFormat="1" ht="24.75" customHeight="1">
      <c r="B55" s="72"/>
      <c r="C55" s="73"/>
      <c r="D55" s="334" t="s">
        <v>76</v>
      </c>
      <c r="E55" s="334"/>
      <c r="F55" s="334"/>
      <c r="G55" s="334"/>
      <c r="H55" s="334"/>
      <c r="I55" s="74"/>
      <c r="J55" s="334" t="s">
        <v>77</v>
      </c>
      <c r="K55" s="334"/>
      <c r="L55" s="334"/>
      <c r="M55" s="334"/>
      <c r="N55" s="334"/>
      <c r="O55" s="334"/>
      <c r="P55" s="334"/>
      <c r="Q55" s="334"/>
      <c r="R55" s="334"/>
      <c r="S55" s="334"/>
      <c r="T55" s="334"/>
      <c r="U55" s="334"/>
      <c r="V55" s="334"/>
      <c r="W55" s="334"/>
      <c r="X55" s="334"/>
      <c r="Y55" s="334"/>
      <c r="Z55" s="334"/>
      <c r="AA55" s="334"/>
      <c r="AB55" s="334"/>
      <c r="AC55" s="334"/>
      <c r="AD55" s="334"/>
      <c r="AE55" s="334"/>
      <c r="AF55" s="334"/>
      <c r="AG55" s="305">
        <f>ROUND(AG56+SUM(AG57:AG61)+AG63+SUM(AG65:AG67)+AG70+AG71,2)</f>
        <v>0</v>
      </c>
      <c r="AH55" s="306"/>
      <c r="AI55" s="306"/>
      <c r="AJ55" s="306"/>
      <c r="AK55" s="306"/>
      <c r="AL55" s="306"/>
      <c r="AM55" s="306"/>
      <c r="AN55" s="310">
        <f t="shared" si="0"/>
        <v>0</v>
      </c>
      <c r="AO55" s="306"/>
      <c r="AP55" s="306"/>
      <c r="AQ55" s="75" t="s">
        <v>78</v>
      </c>
      <c r="AR55" s="72"/>
      <c r="AS55" s="76">
        <f>ROUND(AS56+SUM(AS57:AS61)+AS63+SUM(AS65:AS67)+AS70+AS71,2)</f>
        <v>0</v>
      </c>
      <c r="AT55" s="77">
        <f t="shared" si="1"/>
        <v>0</v>
      </c>
      <c r="AU55" s="78">
        <f>ROUND(AU56+SUM(AU57:AU61)+AU63+SUM(AU65:AU67)+AU70+AU71,5)</f>
        <v>0</v>
      </c>
      <c r="AV55" s="77">
        <f>ROUND(AZ55*L29,2)</f>
        <v>0</v>
      </c>
      <c r="AW55" s="77">
        <f>ROUND(BA55*L30,2)</f>
        <v>0</v>
      </c>
      <c r="AX55" s="77">
        <f>ROUND(BB55*L29,2)</f>
        <v>0</v>
      </c>
      <c r="AY55" s="77">
        <f>ROUND(BC55*L30,2)</f>
        <v>0</v>
      </c>
      <c r="AZ55" s="77">
        <f>ROUND(AZ56+SUM(AZ57:AZ61)+AZ63+SUM(AZ65:AZ67)+AZ70+AZ71,2)</f>
        <v>0</v>
      </c>
      <c r="BA55" s="77">
        <f>ROUND(BA56+SUM(BA57:BA61)+BA63+SUM(BA65:BA67)+BA70+BA71,2)</f>
        <v>0</v>
      </c>
      <c r="BB55" s="77">
        <f>ROUND(BB56+SUM(BB57:BB61)+BB63+SUM(BB65:BB67)+BB70+BB71,2)</f>
        <v>0</v>
      </c>
      <c r="BC55" s="77">
        <f>ROUND(BC56+SUM(BC57:BC61)+BC63+SUM(BC65:BC67)+BC70+BC71,2)</f>
        <v>0</v>
      </c>
      <c r="BD55" s="79">
        <f>ROUND(BD56+SUM(BD57:BD61)+BD63+SUM(BD65:BD67)+BD70+BD71,2)</f>
        <v>0</v>
      </c>
      <c r="BS55" s="80" t="s">
        <v>71</v>
      </c>
      <c r="BT55" s="80" t="s">
        <v>79</v>
      </c>
      <c r="BU55" s="80" t="s">
        <v>73</v>
      </c>
      <c r="BV55" s="80" t="s">
        <v>74</v>
      </c>
      <c r="BW55" s="80" t="s">
        <v>80</v>
      </c>
      <c r="BX55" s="80" t="s">
        <v>5</v>
      </c>
      <c r="CL55" s="80" t="s">
        <v>19</v>
      </c>
      <c r="CM55" s="80" t="s">
        <v>81</v>
      </c>
    </row>
    <row r="56" spans="1:91" s="3" customFormat="1" ht="16.5" customHeight="1">
      <c r="A56" s="81" t="s">
        <v>82</v>
      </c>
      <c r="B56" s="46"/>
      <c r="C56" s="9"/>
      <c r="D56" s="9"/>
      <c r="E56" s="318" t="s">
        <v>83</v>
      </c>
      <c r="F56" s="318"/>
      <c r="G56" s="318"/>
      <c r="H56" s="318"/>
      <c r="I56" s="318"/>
      <c r="J56" s="9"/>
      <c r="K56" s="318" t="s">
        <v>84</v>
      </c>
      <c r="L56" s="318"/>
      <c r="M56" s="318"/>
      <c r="N56" s="318"/>
      <c r="O56" s="318"/>
      <c r="P56" s="318"/>
      <c r="Q56" s="318"/>
      <c r="R56" s="318"/>
      <c r="S56" s="318"/>
      <c r="T56" s="318"/>
      <c r="U56" s="318"/>
      <c r="V56" s="318"/>
      <c r="W56" s="318"/>
      <c r="X56" s="318"/>
      <c r="Y56" s="318"/>
      <c r="Z56" s="318"/>
      <c r="AA56" s="318"/>
      <c r="AB56" s="318"/>
      <c r="AC56" s="318"/>
      <c r="AD56" s="318"/>
      <c r="AE56" s="318"/>
      <c r="AF56" s="318"/>
      <c r="AG56" s="294">
        <f>'SO 122 - TWY N1, N2, N3, N4'!J32</f>
        <v>0</v>
      </c>
      <c r="AH56" s="295"/>
      <c r="AI56" s="295"/>
      <c r="AJ56" s="295"/>
      <c r="AK56" s="295"/>
      <c r="AL56" s="295"/>
      <c r="AM56" s="295"/>
      <c r="AN56" s="294">
        <f t="shared" si="0"/>
        <v>0</v>
      </c>
      <c r="AO56" s="295"/>
      <c r="AP56" s="295"/>
      <c r="AQ56" s="82" t="s">
        <v>85</v>
      </c>
      <c r="AR56" s="46"/>
      <c r="AS56" s="83">
        <v>0</v>
      </c>
      <c r="AT56" s="84">
        <f t="shared" si="1"/>
        <v>0</v>
      </c>
      <c r="AU56" s="85">
        <f>'SO 122 - TWY N1, N2, N3, N4'!P88</f>
        <v>0</v>
      </c>
      <c r="AV56" s="84">
        <f>'SO 122 - TWY N1, N2, N3, N4'!J35</f>
        <v>0</v>
      </c>
      <c r="AW56" s="84">
        <f>'SO 122 - TWY N1, N2, N3, N4'!J36</f>
        <v>0</v>
      </c>
      <c r="AX56" s="84">
        <f>'SO 122 - TWY N1, N2, N3, N4'!J37</f>
        <v>0</v>
      </c>
      <c r="AY56" s="84">
        <f>'SO 122 - TWY N1, N2, N3, N4'!J38</f>
        <v>0</v>
      </c>
      <c r="AZ56" s="84">
        <f>'SO 122 - TWY N1, N2, N3, N4'!F35</f>
        <v>0</v>
      </c>
      <c r="BA56" s="84">
        <f>'SO 122 - TWY N1, N2, N3, N4'!F36</f>
        <v>0</v>
      </c>
      <c r="BB56" s="84">
        <f>'SO 122 - TWY N1, N2, N3, N4'!F37</f>
        <v>0</v>
      </c>
      <c r="BC56" s="84">
        <f>'SO 122 - TWY N1, N2, N3, N4'!F38</f>
        <v>0</v>
      </c>
      <c r="BD56" s="86">
        <f>'SO 122 - TWY N1, N2, N3, N4'!F39</f>
        <v>0</v>
      </c>
      <c r="BT56" s="26" t="s">
        <v>81</v>
      </c>
      <c r="BV56" s="26" t="s">
        <v>74</v>
      </c>
      <c r="BW56" s="26" t="s">
        <v>86</v>
      </c>
      <c r="BX56" s="26" t="s">
        <v>80</v>
      </c>
      <c r="CL56" s="26" t="s">
        <v>19</v>
      </c>
    </row>
    <row r="57" spans="1:91" s="3" customFormat="1" ht="16.5" customHeight="1">
      <c r="A57" s="81" t="s">
        <v>82</v>
      </c>
      <c r="B57" s="46"/>
      <c r="C57" s="9"/>
      <c r="D57" s="9"/>
      <c r="E57" s="318" t="s">
        <v>87</v>
      </c>
      <c r="F57" s="318"/>
      <c r="G57" s="318"/>
      <c r="H57" s="318"/>
      <c r="I57" s="318"/>
      <c r="J57" s="9"/>
      <c r="K57" s="318" t="s">
        <v>88</v>
      </c>
      <c r="L57" s="318"/>
      <c r="M57" s="318"/>
      <c r="N57" s="318"/>
      <c r="O57" s="318"/>
      <c r="P57" s="318"/>
      <c r="Q57" s="318"/>
      <c r="R57" s="318"/>
      <c r="S57" s="318"/>
      <c r="T57" s="318"/>
      <c r="U57" s="318"/>
      <c r="V57" s="318"/>
      <c r="W57" s="318"/>
      <c r="X57" s="318"/>
      <c r="Y57" s="318"/>
      <c r="Z57" s="318"/>
      <c r="AA57" s="318"/>
      <c r="AB57" s="318"/>
      <c r="AC57" s="318"/>
      <c r="AD57" s="318"/>
      <c r="AE57" s="318"/>
      <c r="AF57" s="318"/>
      <c r="AG57" s="294">
        <f>'SO 305 - Výtlačný řad na ...'!J32</f>
        <v>0</v>
      </c>
      <c r="AH57" s="295"/>
      <c r="AI57" s="295"/>
      <c r="AJ57" s="295"/>
      <c r="AK57" s="295"/>
      <c r="AL57" s="295"/>
      <c r="AM57" s="295"/>
      <c r="AN57" s="294">
        <f t="shared" si="0"/>
        <v>0</v>
      </c>
      <c r="AO57" s="295"/>
      <c r="AP57" s="295"/>
      <c r="AQ57" s="82" t="s">
        <v>85</v>
      </c>
      <c r="AR57" s="46"/>
      <c r="AS57" s="83">
        <v>0</v>
      </c>
      <c r="AT57" s="84">
        <f t="shared" si="1"/>
        <v>0</v>
      </c>
      <c r="AU57" s="85">
        <f>'SO 305 - Výtlačný řad na ...'!P88</f>
        <v>0</v>
      </c>
      <c r="AV57" s="84">
        <f>'SO 305 - Výtlačný řad na ...'!J35</f>
        <v>0</v>
      </c>
      <c r="AW57" s="84">
        <f>'SO 305 - Výtlačný řad na ...'!J36</f>
        <v>0</v>
      </c>
      <c r="AX57" s="84">
        <f>'SO 305 - Výtlačný řad na ...'!J37</f>
        <v>0</v>
      </c>
      <c r="AY57" s="84">
        <f>'SO 305 - Výtlačný řad na ...'!J38</f>
        <v>0</v>
      </c>
      <c r="AZ57" s="84">
        <f>'SO 305 - Výtlačný řad na ...'!F35</f>
        <v>0</v>
      </c>
      <c r="BA57" s="84">
        <f>'SO 305 - Výtlačný řad na ...'!F36</f>
        <v>0</v>
      </c>
      <c r="BB57" s="84">
        <f>'SO 305 - Výtlačný řad na ...'!F37</f>
        <v>0</v>
      </c>
      <c r="BC57" s="84">
        <f>'SO 305 - Výtlačný řad na ...'!F38</f>
        <v>0</v>
      </c>
      <c r="BD57" s="86">
        <f>'SO 305 - Výtlačný řad na ...'!F39</f>
        <v>0</v>
      </c>
      <c r="BT57" s="26" t="s">
        <v>81</v>
      </c>
      <c r="BV57" s="26" t="s">
        <v>74</v>
      </c>
      <c r="BW57" s="26" t="s">
        <v>89</v>
      </c>
      <c r="BX57" s="26" t="s">
        <v>80</v>
      </c>
      <c r="CL57" s="26" t="s">
        <v>19</v>
      </c>
    </row>
    <row r="58" spans="1:91" s="3" customFormat="1" ht="35.25" customHeight="1">
      <c r="A58" s="81" t="s">
        <v>82</v>
      </c>
      <c r="B58" s="46"/>
      <c r="C58" s="9"/>
      <c r="D58" s="9"/>
      <c r="E58" s="318" t="s">
        <v>90</v>
      </c>
      <c r="F58" s="318"/>
      <c r="G58" s="318"/>
      <c r="H58" s="318"/>
      <c r="I58" s="318"/>
      <c r="J58" s="9"/>
      <c r="K58" s="318" t="s">
        <v>91</v>
      </c>
      <c r="L58" s="318"/>
      <c r="M58" s="318"/>
      <c r="N58" s="318"/>
      <c r="O58" s="318"/>
      <c r="P58" s="318"/>
      <c r="Q58" s="318"/>
      <c r="R58" s="318"/>
      <c r="S58" s="318"/>
      <c r="T58" s="318"/>
      <c r="U58" s="318"/>
      <c r="V58" s="318"/>
      <c r="W58" s="318"/>
      <c r="X58" s="318"/>
      <c r="Y58" s="318"/>
      <c r="Z58" s="318"/>
      <c r="AA58" s="318"/>
      <c r="AB58" s="318"/>
      <c r="AC58" s="318"/>
      <c r="AD58" s="318"/>
      <c r="AE58" s="318"/>
      <c r="AF58" s="318"/>
      <c r="AG58" s="294">
        <f>'SO 703_100, 200 - Sklad k...'!J32</f>
        <v>0</v>
      </c>
      <c r="AH58" s="295"/>
      <c r="AI58" s="295"/>
      <c r="AJ58" s="295"/>
      <c r="AK58" s="295"/>
      <c r="AL58" s="295"/>
      <c r="AM58" s="295"/>
      <c r="AN58" s="294">
        <f t="shared" si="0"/>
        <v>0</v>
      </c>
      <c r="AO58" s="295"/>
      <c r="AP58" s="295"/>
      <c r="AQ58" s="82" t="s">
        <v>85</v>
      </c>
      <c r="AR58" s="46"/>
      <c r="AS58" s="83">
        <v>0</v>
      </c>
      <c r="AT58" s="84">
        <f t="shared" si="1"/>
        <v>0</v>
      </c>
      <c r="AU58" s="85">
        <f>'SO 703_100, 200 - Sklad k...'!P87</f>
        <v>0</v>
      </c>
      <c r="AV58" s="84">
        <f>'SO 703_100, 200 - Sklad k...'!J35</f>
        <v>0</v>
      </c>
      <c r="AW58" s="84">
        <f>'SO 703_100, 200 - Sklad k...'!J36</f>
        <v>0</v>
      </c>
      <c r="AX58" s="84">
        <f>'SO 703_100, 200 - Sklad k...'!J37</f>
        <v>0</v>
      </c>
      <c r="AY58" s="84">
        <f>'SO 703_100, 200 - Sklad k...'!J38</f>
        <v>0</v>
      </c>
      <c r="AZ58" s="84">
        <f>'SO 703_100, 200 - Sklad k...'!F35</f>
        <v>0</v>
      </c>
      <c r="BA58" s="84">
        <f>'SO 703_100, 200 - Sklad k...'!F36</f>
        <v>0</v>
      </c>
      <c r="BB58" s="84">
        <f>'SO 703_100, 200 - Sklad k...'!F37</f>
        <v>0</v>
      </c>
      <c r="BC58" s="84">
        <f>'SO 703_100, 200 - Sklad k...'!F38</f>
        <v>0</v>
      </c>
      <c r="BD58" s="86">
        <f>'SO 703_100, 200 - Sklad k...'!F39</f>
        <v>0</v>
      </c>
      <c r="BT58" s="26" t="s">
        <v>81</v>
      </c>
      <c r="BV58" s="26" t="s">
        <v>74</v>
      </c>
      <c r="BW58" s="26" t="s">
        <v>92</v>
      </c>
      <c r="BX58" s="26" t="s">
        <v>80</v>
      </c>
      <c r="CL58" s="26" t="s">
        <v>19</v>
      </c>
    </row>
    <row r="59" spans="1:91" s="3" customFormat="1" ht="35.25" customHeight="1">
      <c r="A59" s="81" t="s">
        <v>82</v>
      </c>
      <c r="B59" s="46"/>
      <c r="C59" s="9"/>
      <c r="D59" s="9"/>
      <c r="E59" s="318" t="s">
        <v>93</v>
      </c>
      <c r="F59" s="318"/>
      <c r="G59" s="318"/>
      <c r="H59" s="318"/>
      <c r="I59" s="318"/>
      <c r="J59" s="9"/>
      <c r="K59" s="318" t="s">
        <v>94</v>
      </c>
      <c r="L59" s="318"/>
      <c r="M59" s="318"/>
      <c r="N59" s="318"/>
      <c r="O59" s="318"/>
      <c r="P59" s="318"/>
      <c r="Q59" s="318"/>
      <c r="R59" s="318"/>
      <c r="S59" s="318"/>
      <c r="T59" s="318"/>
      <c r="U59" s="318"/>
      <c r="V59" s="318"/>
      <c r="W59" s="318"/>
      <c r="X59" s="318"/>
      <c r="Y59" s="318"/>
      <c r="Z59" s="318"/>
      <c r="AA59" s="318"/>
      <c r="AB59" s="318"/>
      <c r="AC59" s="318"/>
      <c r="AD59" s="318"/>
      <c r="AE59" s="318"/>
      <c r="AF59" s="318"/>
      <c r="AG59" s="294">
        <f>'SO 703_700 - Sklad kyslík...'!J32</f>
        <v>0</v>
      </c>
      <c r="AH59" s="295"/>
      <c r="AI59" s="295"/>
      <c r="AJ59" s="295"/>
      <c r="AK59" s="295"/>
      <c r="AL59" s="295"/>
      <c r="AM59" s="295"/>
      <c r="AN59" s="294">
        <f t="shared" si="0"/>
        <v>0</v>
      </c>
      <c r="AO59" s="295"/>
      <c r="AP59" s="295"/>
      <c r="AQ59" s="82" t="s">
        <v>85</v>
      </c>
      <c r="AR59" s="46"/>
      <c r="AS59" s="83">
        <v>0</v>
      </c>
      <c r="AT59" s="84">
        <f t="shared" si="1"/>
        <v>0</v>
      </c>
      <c r="AU59" s="85">
        <f>'SO 703_700 - Sklad kyslík...'!P90</f>
        <v>0</v>
      </c>
      <c r="AV59" s="84">
        <f>'SO 703_700 - Sklad kyslík...'!J35</f>
        <v>0</v>
      </c>
      <c r="AW59" s="84">
        <f>'SO 703_700 - Sklad kyslík...'!J36</f>
        <v>0</v>
      </c>
      <c r="AX59" s="84">
        <f>'SO 703_700 - Sklad kyslík...'!J37</f>
        <v>0</v>
      </c>
      <c r="AY59" s="84">
        <f>'SO 703_700 - Sklad kyslík...'!J38</f>
        <v>0</v>
      </c>
      <c r="AZ59" s="84">
        <f>'SO 703_700 - Sklad kyslík...'!F35</f>
        <v>0</v>
      </c>
      <c r="BA59" s="84">
        <f>'SO 703_700 - Sklad kyslík...'!F36</f>
        <v>0</v>
      </c>
      <c r="BB59" s="84">
        <f>'SO 703_700 - Sklad kyslík...'!F37</f>
        <v>0</v>
      </c>
      <c r="BC59" s="84">
        <f>'SO 703_700 - Sklad kyslík...'!F38</f>
        <v>0</v>
      </c>
      <c r="BD59" s="86">
        <f>'SO 703_700 - Sklad kyslík...'!F39</f>
        <v>0</v>
      </c>
      <c r="BT59" s="26" t="s">
        <v>81</v>
      </c>
      <c r="BV59" s="26" t="s">
        <v>74</v>
      </c>
      <c r="BW59" s="26" t="s">
        <v>95</v>
      </c>
      <c r="BX59" s="26" t="s">
        <v>80</v>
      </c>
      <c r="CL59" s="26" t="s">
        <v>19</v>
      </c>
    </row>
    <row r="60" spans="1:91" s="3" customFormat="1" ht="35.25" customHeight="1">
      <c r="A60" s="81" t="s">
        <v>82</v>
      </c>
      <c r="B60" s="46"/>
      <c r="C60" s="9"/>
      <c r="D60" s="9"/>
      <c r="E60" s="318" t="s">
        <v>96</v>
      </c>
      <c r="F60" s="318"/>
      <c r="G60" s="318"/>
      <c r="H60" s="318"/>
      <c r="I60" s="318"/>
      <c r="J60" s="9"/>
      <c r="K60" s="318" t="s">
        <v>97</v>
      </c>
      <c r="L60" s="318"/>
      <c r="M60" s="318"/>
      <c r="N60" s="318"/>
      <c r="O60" s="318"/>
      <c r="P60" s="318"/>
      <c r="Q60" s="318"/>
      <c r="R60" s="318"/>
      <c r="S60" s="318"/>
      <c r="T60" s="318"/>
      <c r="U60" s="318"/>
      <c r="V60" s="318"/>
      <c r="W60" s="318"/>
      <c r="X60" s="318"/>
      <c r="Y60" s="318"/>
      <c r="Z60" s="318"/>
      <c r="AA60" s="318"/>
      <c r="AB60" s="318"/>
      <c r="AC60" s="318"/>
      <c r="AD60" s="318"/>
      <c r="AE60" s="318"/>
      <c r="AF60" s="318"/>
      <c r="AG60" s="294">
        <f>'SO 703.1_700 - Garáže u s...'!J32</f>
        <v>0</v>
      </c>
      <c r="AH60" s="295"/>
      <c r="AI60" s="295"/>
      <c r="AJ60" s="295"/>
      <c r="AK60" s="295"/>
      <c r="AL60" s="295"/>
      <c r="AM60" s="295"/>
      <c r="AN60" s="294">
        <f t="shared" si="0"/>
        <v>0</v>
      </c>
      <c r="AO60" s="295"/>
      <c r="AP60" s="295"/>
      <c r="AQ60" s="82" t="s">
        <v>85</v>
      </c>
      <c r="AR60" s="46"/>
      <c r="AS60" s="83">
        <v>0</v>
      </c>
      <c r="AT60" s="84">
        <f t="shared" si="1"/>
        <v>0</v>
      </c>
      <c r="AU60" s="85">
        <f>'SO 703.1_700 - Garáže u s...'!P87</f>
        <v>0</v>
      </c>
      <c r="AV60" s="84">
        <f>'SO 703.1_700 - Garáže u s...'!J35</f>
        <v>0</v>
      </c>
      <c r="AW60" s="84">
        <f>'SO 703.1_700 - Garáže u s...'!J36</f>
        <v>0</v>
      </c>
      <c r="AX60" s="84">
        <f>'SO 703.1_700 - Garáže u s...'!J37</f>
        <v>0</v>
      </c>
      <c r="AY60" s="84">
        <f>'SO 703.1_700 - Garáže u s...'!J38</f>
        <v>0</v>
      </c>
      <c r="AZ60" s="84">
        <f>'SO 703.1_700 - Garáže u s...'!F35</f>
        <v>0</v>
      </c>
      <c r="BA60" s="84">
        <f>'SO 703.1_700 - Garáže u s...'!F36</f>
        <v>0</v>
      </c>
      <c r="BB60" s="84">
        <f>'SO 703.1_700 - Garáže u s...'!F37</f>
        <v>0</v>
      </c>
      <c r="BC60" s="84">
        <f>'SO 703.1_700 - Garáže u s...'!F38</f>
        <v>0</v>
      </c>
      <c r="BD60" s="86">
        <f>'SO 703.1_700 - Garáže u s...'!F39</f>
        <v>0</v>
      </c>
      <c r="BT60" s="26" t="s">
        <v>81</v>
      </c>
      <c r="BV60" s="26" t="s">
        <v>74</v>
      </c>
      <c r="BW60" s="26" t="s">
        <v>98</v>
      </c>
      <c r="BX60" s="26" t="s">
        <v>80</v>
      </c>
      <c r="CL60" s="26" t="s">
        <v>19</v>
      </c>
    </row>
    <row r="61" spans="1:91" s="3" customFormat="1" ht="23.25" customHeight="1">
      <c r="B61" s="46"/>
      <c r="C61" s="9"/>
      <c r="D61" s="9"/>
      <c r="E61" s="318" t="s">
        <v>99</v>
      </c>
      <c r="F61" s="318"/>
      <c r="G61" s="318"/>
      <c r="H61" s="318"/>
      <c r="I61" s="318"/>
      <c r="J61" s="9"/>
      <c r="K61" s="318" t="s">
        <v>100</v>
      </c>
      <c r="L61" s="318"/>
      <c r="M61" s="318"/>
      <c r="N61" s="318"/>
      <c r="O61" s="318"/>
      <c r="P61" s="318"/>
      <c r="Q61" s="318"/>
      <c r="R61" s="318"/>
      <c r="S61" s="318"/>
      <c r="T61" s="318"/>
      <c r="U61" s="318"/>
      <c r="V61" s="318"/>
      <c r="W61" s="318"/>
      <c r="X61" s="318"/>
      <c r="Y61" s="318"/>
      <c r="Z61" s="318"/>
      <c r="AA61" s="318"/>
      <c r="AB61" s="318"/>
      <c r="AC61" s="318"/>
      <c r="AD61" s="318"/>
      <c r="AE61" s="318"/>
      <c r="AF61" s="318"/>
      <c r="AG61" s="301">
        <f>ROUND(AG62,2)</f>
        <v>0</v>
      </c>
      <c r="AH61" s="295"/>
      <c r="AI61" s="295"/>
      <c r="AJ61" s="295"/>
      <c r="AK61" s="295"/>
      <c r="AL61" s="295"/>
      <c r="AM61" s="295"/>
      <c r="AN61" s="294">
        <f t="shared" si="0"/>
        <v>0</v>
      </c>
      <c r="AO61" s="295"/>
      <c r="AP61" s="295"/>
      <c r="AQ61" s="82" t="s">
        <v>85</v>
      </c>
      <c r="AR61" s="46"/>
      <c r="AS61" s="83">
        <f>ROUND(AS62,2)</f>
        <v>0</v>
      </c>
      <c r="AT61" s="84">
        <f t="shared" si="1"/>
        <v>0</v>
      </c>
      <c r="AU61" s="85">
        <f>ROUND(AU62,5)</f>
        <v>0</v>
      </c>
      <c r="AV61" s="84">
        <f>ROUND(AZ61*L29,2)</f>
        <v>0</v>
      </c>
      <c r="AW61" s="84">
        <f>ROUND(BA61*L30,2)</f>
        <v>0</v>
      </c>
      <c r="AX61" s="84">
        <f>ROUND(BB61*L29,2)</f>
        <v>0</v>
      </c>
      <c r="AY61" s="84">
        <f>ROUND(BC61*L30,2)</f>
        <v>0</v>
      </c>
      <c r="AZ61" s="84">
        <f>ROUND(AZ62,2)</f>
        <v>0</v>
      </c>
      <c r="BA61" s="84">
        <f>ROUND(BA62,2)</f>
        <v>0</v>
      </c>
      <c r="BB61" s="84">
        <f>ROUND(BB62,2)</f>
        <v>0</v>
      </c>
      <c r="BC61" s="84">
        <f>ROUND(BC62,2)</f>
        <v>0</v>
      </c>
      <c r="BD61" s="86">
        <f>ROUND(BD62,2)</f>
        <v>0</v>
      </c>
      <c r="BS61" s="26" t="s">
        <v>71</v>
      </c>
      <c r="BT61" s="26" t="s">
        <v>81</v>
      </c>
      <c r="BU61" s="26" t="s">
        <v>73</v>
      </c>
      <c r="BV61" s="26" t="s">
        <v>74</v>
      </c>
      <c r="BW61" s="26" t="s">
        <v>101</v>
      </c>
      <c r="BX61" s="26" t="s">
        <v>80</v>
      </c>
      <c r="CL61" s="26" t="s">
        <v>19</v>
      </c>
    </row>
    <row r="62" spans="1:91" s="3" customFormat="1" ht="35.25" customHeight="1">
      <c r="A62" s="81" t="s">
        <v>82</v>
      </c>
      <c r="B62" s="46"/>
      <c r="C62" s="9"/>
      <c r="D62" s="9"/>
      <c r="E62" s="9"/>
      <c r="F62" s="318" t="s">
        <v>102</v>
      </c>
      <c r="G62" s="318"/>
      <c r="H62" s="318"/>
      <c r="I62" s="318"/>
      <c r="J62" s="318"/>
      <c r="K62" s="9"/>
      <c r="L62" s="318" t="s">
        <v>103</v>
      </c>
      <c r="M62" s="318"/>
      <c r="N62" s="318"/>
      <c r="O62" s="318"/>
      <c r="P62" s="318"/>
      <c r="Q62" s="318"/>
      <c r="R62" s="318"/>
      <c r="S62" s="318"/>
      <c r="T62" s="318"/>
      <c r="U62" s="318"/>
      <c r="V62" s="318"/>
      <c r="W62" s="318"/>
      <c r="X62" s="318"/>
      <c r="Y62" s="318"/>
      <c r="Z62" s="318"/>
      <c r="AA62" s="318"/>
      <c r="AB62" s="318"/>
      <c r="AC62" s="318"/>
      <c r="AD62" s="318"/>
      <c r="AE62" s="318"/>
      <c r="AF62" s="318"/>
      <c r="AG62" s="294">
        <f>'SO 705_100_03 - Svislé a ...'!J34</f>
        <v>0</v>
      </c>
      <c r="AH62" s="295"/>
      <c r="AI62" s="295"/>
      <c r="AJ62" s="295"/>
      <c r="AK62" s="295"/>
      <c r="AL62" s="295"/>
      <c r="AM62" s="295"/>
      <c r="AN62" s="294">
        <f t="shared" si="0"/>
        <v>0</v>
      </c>
      <c r="AO62" s="295"/>
      <c r="AP62" s="295"/>
      <c r="AQ62" s="82" t="s">
        <v>85</v>
      </c>
      <c r="AR62" s="46"/>
      <c r="AS62" s="83">
        <v>0</v>
      </c>
      <c r="AT62" s="84">
        <f t="shared" si="1"/>
        <v>0</v>
      </c>
      <c r="AU62" s="85">
        <f>'SO 705_100_03 - Svislé a ...'!P93</f>
        <v>0</v>
      </c>
      <c r="AV62" s="84">
        <f>'SO 705_100_03 - Svislé a ...'!J37</f>
        <v>0</v>
      </c>
      <c r="AW62" s="84">
        <f>'SO 705_100_03 - Svislé a ...'!J38</f>
        <v>0</v>
      </c>
      <c r="AX62" s="84">
        <f>'SO 705_100_03 - Svislé a ...'!J39</f>
        <v>0</v>
      </c>
      <c r="AY62" s="84">
        <f>'SO 705_100_03 - Svislé a ...'!J40</f>
        <v>0</v>
      </c>
      <c r="AZ62" s="84">
        <f>'SO 705_100_03 - Svislé a ...'!F37</f>
        <v>0</v>
      </c>
      <c r="BA62" s="84">
        <f>'SO 705_100_03 - Svislé a ...'!F38</f>
        <v>0</v>
      </c>
      <c r="BB62" s="84">
        <f>'SO 705_100_03 - Svislé a ...'!F39</f>
        <v>0</v>
      </c>
      <c r="BC62" s="84">
        <f>'SO 705_100_03 - Svislé a ...'!F40</f>
        <v>0</v>
      </c>
      <c r="BD62" s="86">
        <f>'SO 705_100_03 - Svislé a ...'!F41</f>
        <v>0</v>
      </c>
      <c r="BT62" s="26" t="s">
        <v>104</v>
      </c>
      <c r="BV62" s="26" t="s">
        <v>74</v>
      </c>
      <c r="BW62" s="26" t="s">
        <v>105</v>
      </c>
      <c r="BX62" s="26" t="s">
        <v>101</v>
      </c>
      <c r="CL62" s="26" t="s">
        <v>19</v>
      </c>
    </row>
    <row r="63" spans="1:91" s="3" customFormat="1" ht="23.25" customHeight="1">
      <c r="B63" s="46"/>
      <c r="C63" s="9"/>
      <c r="D63" s="9"/>
      <c r="E63" s="318" t="s">
        <v>106</v>
      </c>
      <c r="F63" s="318"/>
      <c r="G63" s="318"/>
      <c r="H63" s="318"/>
      <c r="I63" s="318"/>
      <c r="J63" s="9"/>
      <c r="K63" s="318" t="s">
        <v>107</v>
      </c>
      <c r="L63" s="318"/>
      <c r="M63" s="318"/>
      <c r="N63" s="318"/>
      <c r="O63" s="318"/>
      <c r="P63" s="318"/>
      <c r="Q63" s="318"/>
      <c r="R63" s="318"/>
      <c r="S63" s="318"/>
      <c r="T63" s="318"/>
      <c r="U63" s="318"/>
      <c r="V63" s="318"/>
      <c r="W63" s="318"/>
      <c r="X63" s="318"/>
      <c r="Y63" s="318"/>
      <c r="Z63" s="318"/>
      <c r="AA63" s="318"/>
      <c r="AB63" s="318"/>
      <c r="AC63" s="318"/>
      <c r="AD63" s="318"/>
      <c r="AE63" s="318"/>
      <c r="AF63" s="318"/>
      <c r="AG63" s="301">
        <f>ROUND(AG64,2)</f>
        <v>0</v>
      </c>
      <c r="AH63" s="295"/>
      <c r="AI63" s="295"/>
      <c r="AJ63" s="295"/>
      <c r="AK63" s="295"/>
      <c r="AL63" s="295"/>
      <c r="AM63" s="295"/>
      <c r="AN63" s="294">
        <f t="shared" si="0"/>
        <v>0</v>
      </c>
      <c r="AO63" s="295"/>
      <c r="AP63" s="295"/>
      <c r="AQ63" s="82" t="s">
        <v>85</v>
      </c>
      <c r="AR63" s="46"/>
      <c r="AS63" s="83">
        <f>ROUND(AS64,2)</f>
        <v>0</v>
      </c>
      <c r="AT63" s="84">
        <f t="shared" si="1"/>
        <v>0</v>
      </c>
      <c r="AU63" s="85">
        <f>ROUND(AU64,5)</f>
        <v>0</v>
      </c>
      <c r="AV63" s="84">
        <f>ROUND(AZ63*L29,2)</f>
        <v>0</v>
      </c>
      <c r="AW63" s="84">
        <f>ROUND(BA63*L30,2)</f>
        <v>0</v>
      </c>
      <c r="AX63" s="84">
        <f>ROUND(BB63*L29,2)</f>
        <v>0</v>
      </c>
      <c r="AY63" s="84">
        <f>ROUND(BC63*L30,2)</f>
        <v>0</v>
      </c>
      <c r="AZ63" s="84">
        <f>ROUND(AZ64,2)</f>
        <v>0</v>
      </c>
      <c r="BA63" s="84">
        <f>ROUND(BA64,2)</f>
        <v>0</v>
      </c>
      <c r="BB63" s="84">
        <f>ROUND(BB64,2)</f>
        <v>0</v>
      </c>
      <c r="BC63" s="84">
        <f>ROUND(BC64,2)</f>
        <v>0</v>
      </c>
      <c r="BD63" s="86">
        <f>ROUND(BD64,2)</f>
        <v>0</v>
      </c>
      <c r="BS63" s="26" t="s">
        <v>71</v>
      </c>
      <c r="BT63" s="26" t="s">
        <v>81</v>
      </c>
      <c r="BU63" s="26" t="s">
        <v>73</v>
      </c>
      <c r="BV63" s="26" t="s">
        <v>74</v>
      </c>
      <c r="BW63" s="26" t="s">
        <v>108</v>
      </c>
      <c r="BX63" s="26" t="s">
        <v>80</v>
      </c>
      <c r="CL63" s="26" t="s">
        <v>19</v>
      </c>
    </row>
    <row r="64" spans="1:91" s="3" customFormat="1" ht="23.25" customHeight="1">
      <c r="A64" s="81" t="s">
        <v>82</v>
      </c>
      <c r="B64" s="46"/>
      <c r="C64" s="9"/>
      <c r="D64" s="9"/>
      <c r="E64" s="9"/>
      <c r="F64" s="318" t="s">
        <v>109</v>
      </c>
      <c r="G64" s="318"/>
      <c r="H64" s="318"/>
      <c r="I64" s="318"/>
      <c r="J64" s="318"/>
      <c r="K64" s="9"/>
      <c r="L64" s="318" t="s">
        <v>110</v>
      </c>
      <c r="M64" s="318"/>
      <c r="N64" s="318"/>
      <c r="O64" s="318"/>
      <c r="P64" s="318"/>
      <c r="Q64" s="318"/>
      <c r="R64" s="318"/>
      <c r="S64" s="318"/>
      <c r="T64" s="318"/>
      <c r="U64" s="318"/>
      <c r="V64" s="318"/>
      <c r="W64" s="318"/>
      <c r="X64" s="318"/>
      <c r="Y64" s="318"/>
      <c r="Z64" s="318"/>
      <c r="AA64" s="318"/>
      <c r="AB64" s="318"/>
      <c r="AC64" s="318"/>
      <c r="AD64" s="318"/>
      <c r="AE64" s="318"/>
      <c r="AF64" s="318"/>
      <c r="AG64" s="294">
        <f>'SO 705-O - Ocelové konstr...'!J34</f>
        <v>0</v>
      </c>
      <c r="AH64" s="295"/>
      <c r="AI64" s="295"/>
      <c r="AJ64" s="295"/>
      <c r="AK64" s="295"/>
      <c r="AL64" s="295"/>
      <c r="AM64" s="295"/>
      <c r="AN64" s="294">
        <f t="shared" si="0"/>
        <v>0</v>
      </c>
      <c r="AO64" s="295"/>
      <c r="AP64" s="295"/>
      <c r="AQ64" s="82" t="s">
        <v>85</v>
      </c>
      <c r="AR64" s="46"/>
      <c r="AS64" s="83">
        <v>0</v>
      </c>
      <c r="AT64" s="84">
        <f t="shared" si="1"/>
        <v>0</v>
      </c>
      <c r="AU64" s="85">
        <f>'SO 705-O - Ocelové konstr...'!P96</f>
        <v>0</v>
      </c>
      <c r="AV64" s="84">
        <f>'SO 705-O - Ocelové konstr...'!J37</f>
        <v>0</v>
      </c>
      <c r="AW64" s="84">
        <f>'SO 705-O - Ocelové konstr...'!J38</f>
        <v>0</v>
      </c>
      <c r="AX64" s="84">
        <f>'SO 705-O - Ocelové konstr...'!J39</f>
        <v>0</v>
      </c>
      <c r="AY64" s="84">
        <f>'SO 705-O - Ocelové konstr...'!J40</f>
        <v>0</v>
      </c>
      <c r="AZ64" s="84">
        <f>'SO 705-O - Ocelové konstr...'!F37</f>
        <v>0</v>
      </c>
      <c r="BA64" s="84">
        <f>'SO 705-O - Ocelové konstr...'!F38</f>
        <v>0</v>
      </c>
      <c r="BB64" s="84">
        <f>'SO 705-O - Ocelové konstr...'!F39</f>
        <v>0</v>
      </c>
      <c r="BC64" s="84">
        <f>'SO 705-O - Ocelové konstr...'!F40</f>
        <v>0</v>
      </c>
      <c r="BD64" s="86">
        <f>'SO 705-O - Ocelové konstr...'!F41</f>
        <v>0</v>
      </c>
      <c r="BT64" s="26" t="s">
        <v>104</v>
      </c>
      <c r="BV64" s="26" t="s">
        <v>74</v>
      </c>
      <c r="BW64" s="26" t="s">
        <v>111</v>
      </c>
      <c r="BX64" s="26" t="s">
        <v>108</v>
      </c>
      <c r="CL64" s="26" t="s">
        <v>19</v>
      </c>
    </row>
    <row r="65" spans="1:90" s="3" customFormat="1" ht="23.25" customHeight="1">
      <c r="A65" s="81" t="s">
        <v>82</v>
      </c>
      <c r="B65" s="46"/>
      <c r="C65" s="9"/>
      <c r="D65" s="9"/>
      <c r="E65" s="318" t="s">
        <v>112</v>
      </c>
      <c r="F65" s="318"/>
      <c r="G65" s="318"/>
      <c r="H65" s="318"/>
      <c r="I65" s="318"/>
      <c r="J65" s="9"/>
      <c r="K65" s="318" t="s">
        <v>113</v>
      </c>
      <c r="L65" s="318"/>
      <c r="M65" s="318"/>
      <c r="N65" s="318"/>
      <c r="O65" s="318"/>
      <c r="P65" s="318"/>
      <c r="Q65" s="318"/>
      <c r="R65" s="318"/>
      <c r="S65" s="318"/>
      <c r="T65" s="318"/>
      <c r="U65" s="318"/>
      <c r="V65" s="318"/>
      <c r="W65" s="318"/>
      <c r="X65" s="318"/>
      <c r="Y65" s="318"/>
      <c r="Z65" s="318"/>
      <c r="AA65" s="318"/>
      <c r="AB65" s="318"/>
      <c r="AC65" s="318"/>
      <c r="AD65" s="318"/>
      <c r="AE65" s="318"/>
      <c r="AF65" s="318"/>
      <c r="AG65" s="294">
        <f>'SO 705_700 - Sheltry na A...'!J32</f>
        <v>0</v>
      </c>
      <c r="AH65" s="295"/>
      <c r="AI65" s="295"/>
      <c r="AJ65" s="295"/>
      <c r="AK65" s="295"/>
      <c r="AL65" s="295"/>
      <c r="AM65" s="295"/>
      <c r="AN65" s="294">
        <f t="shared" si="0"/>
        <v>0</v>
      </c>
      <c r="AO65" s="295"/>
      <c r="AP65" s="295"/>
      <c r="AQ65" s="82" t="s">
        <v>85</v>
      </c>
      <c r="AR65" s="46"/>
      <c r="AS65" s="83">
        <v>0</v>
      </c>
      <c r="AT65" s="84">
        <f t="shared" si="1"/>
        <v>0</v>
      </c>
      <c r="AU65" s="85">
        <f>'SO 705_700 - Sheltry na A...'!P88</f>
        <v>0</v>
      </c>
      <c r="AV65" s="84">
        <f>'SO 705_700 - Sheltry na A...'!J35</f>
        <v>0</v>
      </c>
      <c r="AW65" s="84">
        <f>'SO 705_700 - Sheltry na A...'!J36</f>
        <v>0</v>
      </c>
      <c r="AX65" s="84">
        <f>'SO 705_700 - Sheltry na A...'!J37</f>
        <v>0</v>
      </c>
      <c r="AY65" s="84">
        <f>'SO 705_700 - Sheltry na A...'!J38</f>
        <v>0</v>
      </c>
      <c r="AZ65" s="84">
        <f>'SO 705_700 - Sheltry na A...'!F35</f>
        <v>0</v>
      </c>
      <c r="BA65" s="84">
        <f>'SO 705_700 - Sheltry na A...'!F36</f>
        <v>0</v>
      </c>
      <c r="BB65" s="84">
        <f>'SO 705_700 - Sheltry na A...'!F37</f>
        <v>0</v>
      </c>
      <c r="BC65" s="84">
        <f>'SO 705_700 - Sheltry na A...'!F38</f>
        <v>0</v>
      </c>
      <c r="BD65" s="86">
        <f>'SO 705_700 - Sheltry na A...'!F39</f>
        <v>0</v>
      </c>
      <c r="BT65" s="26" t="s">
        <v>81</v>
      </c>
      <c r="BV65" s="26" t="s">
        <v>74</v>
      </c>
      <c r="BW65" s="26" t="s">
        <v>114</v>
      </c>
      <c r="BX65" s="26" t="s">
        <v>80</v>
      </c>
      <c r="CL65" s="26" t="s">
        <v>19</v>
      </c>
    </row>
    <row r="66" spans="1:90" s="3" customFormat="1" ht="23.25" customHeight="1">
      <c r="A66" s="81" t="s">
        <v>82</v>
      </c>
      <c r="B66" s="46"/>
      <c r="C66" s="9"/>
      <c r="D66" s="9"/>
      <c r="E66" s="318" t="s">
        <v>115</v>
      </c>
      <c r="F66" s="318"/>
      <c r="G66" s="318"/>
      <c r="H66" s="318"/>
      <c r="I66" s="318"/>
      <c r="J66" s="9"/>
      <c r="K66" s="318" t="s">
        <v>116</v>
      </c>
      <c r="L66" s="318"/>
      <c r="M66" s="318"/>
      <c r="N66" s="318"/>
      <c r="O66" s="318"/>
      <c r="P66" s="318"/>
      <c r="Q66" s="318"/>
      <c r="R66" s="318"/>
      <c r="S66" s="318"/>
      <c r="T66" s="318"/>
      <c r="U66" s="318"/>
      <c r="V66" s="318"/>
      <c r="W66" s="318"/>
      <c r="X66" s="318"/>
      <c r="Y66" s="318"/>
      <c r="Z66" s="318"/>
      <c r="AA66" s="318"/>
      <c r="AB66" s="318"/>
      <c r="AC66" s="318"/>
      <c r="AD66" s="318"/>
      <c r="AE66" s="318"/>
      <c r="AF66" s="318"/>
      <c r="AG66" s="294">
        <f>'SO 706_100 - Zemní valy s...'!J32</f>
        <v>0</v>
      </c>
      <c r="AH66" s="295"/>
      <c r="AI66" s="295"/>
      <c r="AJ66" s="295"/>
      <c r="AK66" s="295"/>
      <c r="AL66" s="295"/>
      <c r="AM66" s="295"/>
      <c r="AN66" s="294">
        <f t="shared" si="0"/>
        <v>0</v>
      </c>
      <c r="AO66" s="295"/>
      <c r="AP66" s="295"/>
      <c r="AQ66" s="82" t="s">
        <v>85</v>
      </c>
      <c r="AR66" s="46"/>
      <c r="AS66" s="83">
        <v>0</v>
      </c>
      <c r="AT66" s="84">
        <f t="shared" si="1"/>
        <v>0</v>
      </c>
      <c r="AU66" s="85">
        <f>'SO 706_100 - Zemní valy s...'!P88</f>
        <v>0</v>
      </c>
      <c r="AV66" s="84">
        <f>'SO 706_100 - Zemní valy s...'!J35</f>
        <v>0</v>
      </c>
      <c r="AW66" s="84">
        <f>'SO 706_100 - Zemní valy s...'!J36</f>
        <v>0</v>
      </c>
      <c r="AX66" s="84">
        <f>'SO 706_100 - Zemní valy s...'!J37</f>
        <v>0</v>
      </c>
      <c r="AY66" s="84">
        <f>'SO 706_100 - Zemní valy s...'!J38</f>
        <v>0</v>
      </c>
      <c r="AZ66" s="84">
        <f>'SO 706_100 - Zemní valy s...'!F35</f>
        <v>0</v>
      </c>
      <c r="BA66" s="84">
        <f>'SO 706_100 - Zemní valy s...'!F36</f>
        <v>0</v>
      </c>
      <c r="BB66" s="84">
        <f>'SO 706_100 - Zemní valy s...'!F37</f>
        <v>0</v>
      </c>
      <c r="BC66" s="84">
        <f>'SO 706_100 - Zemní valy s...'!F38</f>
        <v>0</v>
      </c>
      <c r="BD66" s="86">
        <f>'SO 706_100 - Zemní valy s...'!F39</f>
        <v>0</v>
      </c>
      <c r="BT66" s="26" t="s">
        <v>81</v>
      </c>
      <c r="BV66" s="26" t="s">
        <v>74</v>
      </c>
      <c r="BW66" s="26" t="s">
        <v>117</v>
      </c>
      <c r="BX66" s="26" t="s">
        <v>80</v>
      </c>
      <c r="CL66" s="26" t="s">
        <v>19</v>
      </c>
    </row>
    <row r="67" spans="1:90" s="3" customFormat="1" ht="23.25" customHeight="1">
      <c r="B67" s="46"/>
      <c r="C67" s="9"/>
      <c r="D67" s="9"/>
      <c r="E67" s="318" t="s">
        <v>118</v>
      </c>
      <c r="F67" s="318"/>
      <c r="G67" s="318"/>
      <c r="H67" s="318"/>
      <c r="I67" s="318"/>
      <c r="J67" s="9"/>
      <c r="K67" s="318" t="s">
        <v>119</v>
      </c>
      <c r="L67" s="318"/>
      <c r="M67" s="318"/>
      <c r="N67" s="318"/>
      <c r="O67" s="318"/>
      <c r="P67" s="318"/>
      <c r="Q67" s="318"/>
      <c r="R67" s="318"/>
      <c r="S67" s="318"/>
      <c r="T67" s="318"/>
      <c r="U67" s="318"/>
      <c r="V67" s="318"/>
      <c r="W67" s="318"/>
      <c r="X67" s="318"/>
      <c r="Y67" s="318"/>
      <c r="Z67" s="318"/>
      <c r="AA67" s="318"/>
      <c r="AB67" s="318"/>
      <c r="AC67" s="318"/>
      <c r="AD67" s="318"/>
      <c r="AE67" s="318"/>
      <c r="AF67" s="318"/>
      <c r="AG67" s="301">
        <f>ROUND(SUM(AG68:AG69),2)</f>
        <v>0</v>
      </c>
      <c r="AH67" s="295"/>
      <c r="AI67" s="295"/>
      <c r="AJ67" s="295"/>
      <c r="AK67" s="295"/>
      <c r="AL67" s="295"/>
      <c r="AM67" s="295"/>
      <c r="AN67" s="294">
        <f t="shared" si="0"/>
        <v>0</v>
      </c>
      <c r="AO67" s="295"/>
      <c r="AP67" s="295"/>
      <c r="AQ67" s="82" t="s">
        <v>85</v>
      </c>
      <c r="AR67" s="46"/>
      <c r="AS67" s="83">
        <f>ROUND(SUM(AS68:AS69),2)</f>
        <v>0</v>
      </c>
      <c r="AT67" s="84">
        <f t="shared" si="1"/>
        <v>0</v>
      </c>
      <c r="AU67" s="85">
        <f>ROUND(SUM(AU68:AU69),5)</f>
        <v>0</v>
      </c>
      <c r="AV67" s="84">
        <f>ROUND(AZ67*L29,2)</f>
        <v>0</v>
      </c>
      <c r="AW67" s="84">
        <f>ROUND(BA67*L30,2)</f>
        <v>0</v>
      </c>
      <c r="AX67" s="84">
        <f>ROUND(BB67*L29,2)</f>
        <v>0</v>
      </c>
      <c r="AY67" s="84">
        <f>ROUND(BC67*L30,2)</f>
        <v>0</v>
      </c>
      <c r="AZ67" s="84">
        <f>ROUND(SUM(AZ68:AZ69),2)</f>
        <v>0</v>
      </c>
      <c r="BA67" s="84">
        <f>ROUND(SUM(BA68:BA69),2)</f>
        <v>0</v>
      </c>
      <c r="BB67" s="84">
        <f>ROUND(SUM(BB68:BB69),2)</f>
        <v>0</v>
      </c>
      <c r="BC67" s="84">
        <f>ROUND(SUM(BC68:BC69),2)</f>
        <v>0</v>
      </c>
      <c r="BD67" s="86">
        <f>ROUND(SUM(BD68:BD69),2)</f>
        <v>0</v>
      </c>
      <c r="BS67" s="26" t="s">
        <v>71</v>
      </c>
      <c r="BT67" s="26" t="s">
        <v>81</v>
      </c>
      <c r="BU67" s="26" t="s">
        <v>73</v>
      </c>
      <c r="BV67" s="26" t="s">
        <v>74</v>
      </c>
      <c r="BW67" s="26" t="s">
        <v>120</v>
      </c>
      <c r="BX67" s="26" t="s">
        <v>80</v>
      </c>
      <c r="CL67" s="26" t="s">
        <v>19</v>
      </c>
    </row>
    <row r="68" spans="1:90" s="3" customFormat="1" ht="23.25" customHeight="1">
      <c r="A68" s="81" t="s">
        <v>82</v>
      </c>
      <c r="B68" s="46"/>
      <c r="C68" s="9"/>
      <c r="D68" s="9"/>
      <c r="E68" s="9"/>
      <c r="F68" s="318" t="s">
        <v>121</v>
      </c>
      <c r="G68" s="318"/>
      <c r="H68" s="318"/>
      <c r="I68" s="318"/>
      <c r="J68" s="318"/>
      <c r="K68" s="9"/>
      <c r="L68" s="318" t="s">
        <v>110</v>
      </c>
      <c r="M68" s="318"/>
      <c r="N68" s="318"/>
      <c r="O68" s="318"/>
      <c r="P68" s="318"/>
      <c r="Q68" s="318"/>
      <c r="R68" s="318"/>
      <c r="S68" s="318"/>
      <c r="T68" s="318"/>
      <c r="U68" s="318"/>
      <c r="V68" s="318"/>
      <c r="W68" s="318"/>
      <c r="X68" s="318"/>
      <c r="Y68" s="318"/>
      <c r="Z68" s="318"/>
      <c r="AA68" s="318"/>
      <c r="AB68" s="318"/>
      <c r="AC68" s="318"/>
      <c r="AD68" s="318"/>
      <c r="AE68" s="318"/>
      <c r="AF68" s="318"/>
      <c r="AG68" s="294">
        <f>'SO 706-O - Ocelové konstr...'!J34</f>
        <v>0</v>
      </c>
      <c r="AH68" s="295"/>
      <c r="AI68" s="295"/>
      <c r="AJ68" s="295"/>
      <c r="AK68" s="295"/>
      <c r="AL68" s="295"/>
      <c r="AM68" s="295"/>
      <c r="AN68" s="294">
        <f t="shared" si="0"/>
        <v>0</v>
      </c>
      <c r="AO68" s="295"/>
      <c r="AP68" s="295"/>
      <c r="AQ68" s="82" t="s">
        <v>85</v>
      </c>
      <c r="AR68" s="46"/>
      <c r="AS68" s="83">
        <v>0</v>
      </c>
      <c r="AT68" s="84">
        <f t="shared" si="1"/>
        <v>0</v>
      </c>
      <c r="AU68" s="85">
        <f>'SO 706-O - Ocelové konstr...'!P93</f>
        <v>0</v>
      </c>
      <c r="AV68" s="84">
        <f>'SO 706-O - Ocelové konstr...'!J37</f>
        <v>0</v>
      </c>
      <c r="AW68" s="84">
        <f>'SO 706-O - Ocelové konstr...'!J38</f>
        <v>0</v>
      </c>
      <c r="AX68" s="84">
        <f>'SO 706-O - Ocelové konstr...'!J39</f>
        <v>0</v>
      </c>
      <c r="AY68" s="84">
        <f>'SO 706-O - Ocelové konstr...'!J40</f>
        <v>0</v>
      </c>
      <c r="AZ68" s="84">
        <f>'SO 706-O - Ocelové konstr...'!F37</f>
        <v>0</v>
      </c>
      <c r="BA68" s="84">
        <f>'SO 706-O - Ocelové konstr...'!F38</f>
        <v>0</v>
      </c>
      <c r="BB68" s="84">
        <f>'SO 706-O - Ocelové konstr...'!F39</f>
        <v>0</v>
      </c>
      <c r="BC68" s="84">
        <f>'SO 706-O - Ocelové konstr...'!F40</f>
        <v>0</v>
      </c>
      <c r="BD68" s="86">
        <f>'SO 706-O - Ocelové konstr...'!F41</f>
        <v>0</v>
      </c>
      <c r="BT68" s="26" t="s">
        <v>104</v>
      </c>
      <c r="BV68" s="26" t="s">
        <v>74</v>
      </c>
      <c r="BW68" s="26" t="s">
        <v>122</v>
      </c>
      <c r="BX68" s="26" t="s">
        <v>120</v>
      </c>
      <c r="CL68" s="26" t="s">
        <v>19</v>
      </c>
    </row>
    <row r="69" spans="1:90" s="3" customFormat="1" ht="23.25" customHeight="1">
      <c r="A69" s="81" t="s">
        <v>82</v>
      </c>
      <c r="B69" s="46"/>
      <c r="C69" s="9"/>
      <c r="D69" s="9"/>
      <c r="E69" s="9"/>
      <c r="F69" s="318" t="s">
        <v>123</v>
      </c>
      <c r="G69" s="318"/>
      <c r="H69" s="318"/>
      <c r="I69" s="318"/>
      <c r="J69" s="318"/>
      <c r="K69" s="9"/>
      <c r="L69" s="318" t="s">
        <v>124</v>
      </c>
      <c r="M69" s="318"/>
      <c r="N69" s="318"/>
      <c r="O69" s="318"/>
      <c r="P69" s="318"/>
      <c r="Q69" s="318"/>
      <c r="R69" s="318"/>
      <c r="S69" s="318"/>
      <c r="T69" s="318"/>
      <c r="U69" s="318"/>
      <c r="V69" s="318"/>
      <c r="W69" s="318"/>
      <c r="X69" s="318"/>
      <c r="Y69" s="318"/>
      <c r="Z69" s="318"/>
      <c r="AA69" s="318"/>
      <c r="AB69" s="318"/>
      <c r="AC69" s="318"/>
      <c r="AD69" s="318"/>
      <c r="AE69" s="318"/>
      <c r="AF69" s="318"/>
      <c r="AG69" s="294">
        <f>'SO 706-B - Betonové konst...'!J34</f>
        <v>0</v>
      </c>
      <c r="AH69" s="295"/>
      <c r="AI69" s="295"/>
      <c r="AJ69" s="295"/>
      <c r="AK69" s="295"/>
      <c r="AL69" s="295"/>
      <c r="AM69" s="295"/>
      <c r="AN69" s="294">
        <f t="shared" si="0"/>
        <v>0</v>
      </c>
      <c r="AO69" s="295"/>
      <c r="AP69" s="295"/>
      <c r="AQ69" s="82" t="s">
        <v>85</v>
      </c>
      <c r="AR69" s="46"/>
      <c r="AS69" s="83">
        <v>0</v>
      </c>
      <c r="AT69" s="84">
        <f t="shared" si="1"/>
        <v>0</v>
      </c>
      <c r="AU69" s="85">
        <f>'SO 706-B - Betonové konst...'!P94</f>
        <v>0</v>
      </c>
      <c r="AV69" s="84">
        <f>'SO 706-B - Betonové konst...'!J37</f>
        <v>0</v>
      </c>
      <c r="AW69" s="84">
        <f>'SO 706-B - Betonové konst...'!J38</f>
        <v>0</v>
      </c>
      <c r="AX69" s="84">
        <f>'SO 706-B - Betonové konst...'!J39</f>
        <v>0</v>
      </c>
      <c r="AY69" s="84">
        <f>'SO 706-B - Betonové konst...'!J40</f>
        <v>0</v>
      </c>
      <c r="AZ69" s="84">
        <f>'SO 706-B - Betonové konst...'!F37</f>
        <v>0</v>
      </c>
      <c r="BA69" s="84">
        <f>'SO 706-B - Betonové konst...'!F38</f>
        <v>0</v>
      </c>
      <c r="BB69" s="84">
        <f>'SO 706-B - Betonové konst...'!F39</f>
        <v>0</v>
      </c>
      <c r="BC69" s="84">
        <f>'SO 706-B - Betonové konst...'!F40</f>
        <v>0</v>
      </c>
      <c r="BD69" s="86">
        <f>'SO 706-B - Betonové konst...'!F41</f>
        <v>0</v>
      </c>
      <c r="BT69" s="26" t="s">
        <v>104</v>
      </c>
      <c r="BV69" s="26" t="s">
        <v>74</v>
      </c>
      <c r="BW69" s="26" t="s">
        <v>125</v>
      </c>
      <c r="BX69" s="26" t="s">
        <v>120</v>
      </c>
      <c r="CL69" s="26" t="s">
        <v>19</v>
      </c>
    </row>
    <row r="70" spans="1:90" s="3" customFormat="1" ht="23.25" customHeight="1">
      <c r="A70" s="81" t="s">
        <v>82</v>
      </c>
      <c r="B70" s="46"/>
      <c r="C70" s="9"/>
      <c r="D70" s="9"/>
      <c r="E70" s="318" t="s">
        <v>126</v>
      </c>
      <c r="F70" s="318"/>
      <c r="G70" s="318"/>
      <c r="H70" s="318"/>
      <c r="I70" s="318"/>
      <c r="J70" s="9"/>
      <c r="K70" s="318" t="s">
        <v>127</v>
      </c>
      <c r="L70" s="318"/>
      <c r="M70" s="318"/>
      <c r="N70" s="318"/>
      <c r="O70" s="318"/>
      <c r="P70" s="318"/>
      <c r="Q70" s="318"/>
      <c r="R70" s="318"/>
      <c r="S70" s="318"/>
      <c r="T70" s="318"/>
      <c r="U70" s="318"/>
      <c r="V70" s="318"/>
      <c r="W70" s="318"/>
      <c r="X70" s="318"/>
      <c r="Y70" s="318"/>
      <c r="Z70" s="318"/>
      <c r="AA70" s="318"/>
      <c r="AB70" s="318"/>
      <c r="AC70" s="318"/>
      <c r="AD70" s="318"/>
      <c r="AE70" s="318"/>
      <c r="AF70" s="318"/>
      <c r="AG70" s="294">
        <f>'SO 708_700 - Strojovna SH...'!J32</f>
        <v>0</v>
      </c>
      <c r="AH70" s="295"/>
      <c r="AI70" s="295"/>
      <c r="AJ70" s="295"/>
      <c r="AK70" s="295"/>
      <c r="AL70" s="295"/>
      <c r="AM70" s="295"/>
      <c r="AN70" s="294">
        <f t="shared" si="0"/>
        <v>0</v>
      </c>
      <c r="AO70" s="295"/>
      <c r="AP70" s="295"/>
      <c r="AQ70" s="82" t="s">
        <v>85</v>
      </c>
      <c r="AR70" s="46"/>
      <c r="AS70" s="83">
        <v>0</v>
      </c>
      <c r="AT70" s="84">
        <f t="shared" si="1"/>
        <v>0</v>
      </c>
      <c r="AU70" s="85">
        <f>'SO 708_700 - Strojovna SH...'!P87</f>
        <v>0</v>
      </c>
      <c r="AV70" s="84">
        <f>'SO 708_700 - Strojovna SH...'!J35</f>
        <v>0</v>
      </c>
      <c r="AW70" s="84">
        <f>'SO 708_700 - Strojovna SH...'!J36</f>
        <v>0</v>
      </c>
      <c r="AX70" s="84">
        <f>'SO 708_700 - Strojovna SH...'!J37</f>
        <v>0</v>
      </c>
      <c r="AY70" s="84">
        <f>'SO 708_700 - Strojovna SH...'!J38</f>
        <v>0</v>
      </c>
      <c r="AZ70" s="84">
        <f>'SO 708_700 - Strojovna SH...'!F35</f>
        <v>0</v>
      </c>
      <c r="BA70" s="84">
        <f>'SO 708_700 - Strojovna SH...'!F36</f>
        <v>0</v>
      </c>
      <c r="BB70" s="84">
        <f>'SO 708_700 - Strojovna SH...'!F37</f>
        <v>0</v>
      </c>
      <c r="BC70" s="84">
        <f>'SO 708_700 - Strojovna SH...'!F38</f>
        <v>0</v>
      </c>
      <c r="BD70" s="86">
        <f>'SO 708_700 - Strojovna SH...'!F39</f>
        <v>0</v>
      </c>
      <c r="BT70" s="26" t="s">
        <v>81</v>
      </c>
      <c r="BV70" s="26" t="s">
        <v>74</v>
      </c>
      <c r="BW70" s="26" t="s">
        <v>128</v>
      </c>
      <c r="BX70" s="26" t="s">
        <v>80</v>
      </c>
      <c r="CL70" s="26" t="s">
        <v>19</v>
      </c>
    </row>
    <row r="71" spans="1:90" s="3" customFormat="1" ht="23.25" customHeight="1">
      <c r="A71" s="81" t="s">
        <v>82</v>
      </c>
      <c r="B71" s="46"/>
      <c r="C71" s="9"/>
      <c r="D71" s="9"/>
      <c r="E71" s="318" t="s">
        <v>129</v>
      </c>
      <c r="F71" s="318"/>
      <c r="G71" s="318"/>
      <c r="H71" s="318"/>
      <c r="I71" s="318"/>
      <c r="J71" s="9"/>
      <c r="K71" s="318" t="s">
        <v>130</v>
      </c>
      <c r="L71" s="318"/>
      <c r="M71" s="318"/>
      <c r="N71" s="318"/>
      <c r="O71" s="318"/>
      <c r="P71" s="318"/>
      <c r="Q71" s="318"/>
      <c r="R71" s="318"/>
      <c r="S71" s="318"/>
      <c r="T71" s="318"/>
      <c r="U71" s="318"/>
      <c r="V71" s="318"/>
      <c r="W71" s="318"/>
      <c r="X71" s="318"/>
      <c r="Y71" s="318"/>
      <c r="Z71" s="318"/>
      <c r="AA71" s="318"/>
      <c r="AB71" s="318"/>
      <c r="AC71" s="318"/>
      <c r="AD71" s="318"/>
      <c r="AE71" s="318"/>
      <c r="AF71" s="318"/>
      <c r="AG71" s="294">
        <f>'SO 710_700 - Strojovna SH...'!J32</f>
        <v>0</v>
      </c>
      <c r="AH71" s="295"/>
      <c r="AI71" s="295"/>
      <c r="AJ71" s="295"/>
      <c r="AK71" s="295"/>
      <c r="AL71" s="295"/>
      <c r="AM71" s="295"/>
      <c r="AN71" s="294">
        <f t="shared" si="0"/>
        <v>0</v>
      </c>
      <c r="AO71" s="295"/>
      <c r="AP71" s="295"/>
      <c r="AQ71" s="82" t="s">
        <v>85</v>
      </c>
      <c r="AR71" s="46"/>
      <c r="AS71" s="87">
        <v>0</v>
      </c>
      <c r="AT71" s="88">
        <f t="shared" si="1"/>
        <v>0</v>
      </c>
      <c r="AU71" s="89">
        <f>'SO 710_700 - Strojovna SH...'!P87</f>
        <v>0</v>
      </c>
      <c r="AV71" s="88">
        <f>'SO 710_700 - Strojovna SH...'!J35</f>
        <v>0</v>
      </c>
      <c r="AW71" s="88">
        <f>'SO 710_700 - Strojovna SH...'!J36</f>
        <v>0</v>
      </c>
      <c r="AX71" s="88">
        <f>'SO 710_700 - Strojovna SH...'!J37</f>
        <v>0</v>
      </c>
      <c r="AY71" s="88">
        <f>'SO 710_700 - Strojovna SH...'!J38</f>
        <v>0</v>
      </c>
      <c r="AZ71" s="88">
        <f>'SO 710_700 - Strojovna SH...'!F35</f>
        <v>0</v>
      </c>
      <c r="BA71" s="88">
        <f>'SO 710_700 - Strojovna SH...'!F36</f>
        <v>0</v>
      </c>
      <c r="BB71" s="88">
        <f>'SO 710_700 - Strojovna SH...'!F37</f>
        <v>0</v>
      </c>
      <c r="BC71" s="88">
        <f>'SO 710_700 - Strojovna SH...'!F38</f>
        <v>0</v>
      </c>
      <c r="BD71" s="90">
        <f>'SO 710_700 - Strojovna SH...'!F39</f>
        <v>0</v>
      </c>
      <c r="BT71" s="26" t="s">
        <v>81</v>
      </c>
      <c r="BV71" s="26" t="s">
        <v>74</v>
      </c>
      <c r="BW71" s="26" t="s">
        <v>131</v>
      </c>
      <c r="BX71" s="26" t="s">
        <v>80</v>
      </c>
      <c r="CL71" s="26" t="s">
        <v>19</v>
      </c>
    </row>
    <row r="72" spans="1:90" s="1" customFormat="1" ht="30" customHeight="1">
      <c r="B72" s="33"/>
      <c r="AR72" s="33"/>
    </row>
    <row r="73" spans="1:90" s="1" customFormat="1" ht="6.95" customHeight="1"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33"/>
    </row>
  </sheetData>
  <sheetProtection algorithmName="SHA-512" hashValue="R0fKS41ZkNUg2S3ABJOCAie2xF2iEzJpxr7XjXnwYV2ypCcUDtGdQFfIaqGdMN6coXlW+Dlgwl92fs+IyO3r1A==" saltValue="VZG74JKqJZuRPsv8A8jYRg==" spinCount="100000" sheet="1" formatColumns="0" formatRows="0"/>
  <mergeCells count="106">
    <mergeCell ref="D55:H55"/>
    <mergeCell ref="E60:I60"/>
    <mergeCell ref="E56:I56"/>
    <mergeCell ref="E59:I59"/>
    <mergeCell ref="E58:I58"/>
    <mergeCell ref="E57:I57"/>
    <mergeCell ref="E63:I63"/>
    <mergeCell ref="E61:I61"/>
    <mergeCell ref="F62:J62"/>
    <mergeCell ref="L45:AO45"/>
    <mergeCell ref="E65:I65"/>
    <mergeCell ref="K65:AF65"/>
    <mergeCell ref="E66:I66"/>
    <mergeCell ref="K66:AF66"/>
    <mergeCell ref="E67:I67"/>
    <mergeCell ref="K67:AF67"/>
    <mergeCell ref="F68:J68"/>
    <mergeCell ref="L68:AF68"/>
    <mergeCell ref="AN52:AP52"/>
    <mergeCell ref="AN58:AP58"/>
    <mergeCell ref="F64:J64"/>
    <mergeCell ref="I52:AF52"/>
    <mergeCell ref="J55:AF55"/>
    <mergeCell ref="K61:AF61"/>
    <mergeCell ref="K60:AF60"/>
    <mergeCell ref="K59:AF59"/>
    <mergeCell ref="K63:AF63"/>
    <mergeCell ref="K56:AF56"/>
    <mergeCell ref="K58:AF58"/>
    <mergeCell ref="K57:AF57"/>
    <mergeCell ref="L62:AF62"/>
    <mergeCell ref="L64:AF64"/>
    <mergeCell ref="C52:G52"/>
    <mergeCell ref="F69:J69"/>
    <mergeCell ref="L69:AF69"/>
    <mergeCell ref="E70:I70"/>
    <mergeCell ref="K70:AF70"/>
    <mergeCell ref="E71:I71"/>
    <mergeCell ref="K71:AF71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57:AM57"/>
    <mergeCell ref="AG64:AM64"/>
    <mergeCell ref="AG63:AM63"/>
    <mergeCell ref="AG62:AM62"/>
    <mergeCell ref="AG52:AM52"/>
    <mergeCell ref="AG60:AM60"/>
    <mergeCell ref="AG61:AM61"/>
    <mergeCell ref="AG55:AM55"/>
    <mergeCell ref="AG58:AM58"/>
    <mergeCell ref="AG59:AM59"/>
    <mergeCell ref="AG56:AM56"/>
    <mergeCell ref="AM47:AN47"/>
    <mergeCell ref="AM49:AP49"/>
    <mergeCell ref="AM50:AP50"/>
    <mergeCell ref="AN61:AP61"/>
    <mergeCell ref="AN62:AP62"/>
    <mergeCell ref="AN59:AP59"/>
    <mergeCell ref="AN57:AP57"/>
    <mergeCell ref="AN55:AP55"/>
    <mergeCell ref="AN56:AP56"/>
    <mergeCell ref="AN60:AP60"/>
    <mergeCell ref="AN63:AP63"/>
    <mergeCell ref="AN64:AP64"/>
    <mergeCell ref="AN69:AP69"/>
    <mergeCell ref="AG69:AM69"/>
    <mergeCell ref="AN70:AP70"/>
    <mergeCell ref="AG70:AM70"/>
    <mergeCell ref="AN71:AP71"/>
    <mergeCell ref="AG71:AM71"/>
    <mergeCell ref="AN54:AP54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</mergeCells>
  <hyperlinks>
    <hyperlink ref="A56" location="'SO 122 - TWY N1, N2, N3, N4'!C2" display="/" xr:uid="{00000000-0004-0000-0000-000000000000}"/>
    <hyperlink ref="A57" location="'SO 305 - Výtlačný řad na ...'!C2" display="/" xr:uid="{00000000-0004-0000-0000-000001000000}"/>
    <hyperlink ref="A58" location="'SO 703_100, 200 - Sklad k...'!C2" display="/" xr:uid="{00000000-0004-0000-0000-000002000000}"/>
    <hyperlink ref="A59" location="'SO 703_700 - Sklad kyslík...'!C2" display="/" xr:uid="{00000000-0004-0000-0000-000003000000}"/>
    <hyperlink ref="A60" location="'SO 703.1_700 - Garáže u s...'!C2" display="/" xr:uid="{00000000-0004-0000-0000-000004000000}"/>
    <hyperlink ref="A62" location="'SO 705_100_03 - Svislé a ...'!C2" display="/" xr:uid="{00000000-0004-0000-0000-000005000000}"/>
    <hyperlink ref="A64" location="'SO 705-O - Ocelové konstr...'!C2" display="/" xr:uid="{00000000-0004-0000-0000-000006000000}"/>
    <hyperlink ref="A65" location="'SO 705_700 - Sheltry na A...'!C2" display="/" xr:uid="{00000000-0004-0000-0000-000007000000}"/>
    <hyperlink ref="A66" location="'SO 706_100 - Zemní valy s...'!C2" display="/" xr:uid="{00000000-0004-0000-0000-000008000000}"/>
    <hyperlink ref="A68" location="'SO 706-O - Ocelové konstr...'!C2" display="/" xr:uid="{00000000-0004-0000-0000-000009000000}"/>
    <hyperlink ref="A69" location="'SO 706-B - Betonové konst...'!C2" display="/" xr:uid="{00000000-0004-0000-0000-00000A000000}"/>
    <hyperlink ref="A70" location="'SO 708_700 - Strojovna SH...'!C2" display="/" xr:uid="{00000000-0004-0000-0000-00000B000000}"/>
    <hyperlink ref="A71" location="'SO 710_700 - Strojovna SH...'!C2" display="/" xr:uid="{00000000-0004-0000-0000-00000C000000}"/>
  </hyperlinks>
  <pageMargins left="0.39374999999999999" right="0.39374999999999999" top="0.39374999999999999" bottom="0.39374999999999999" header="0" footer="0"/>
  <pageSetup paperSize="9" scale="9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06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8" t="s">
        <v>117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5" customHeight="1">
      <c r="B4" s="21"/>
      <c r="D4" s="22" t="s">
        <v>132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37" t="str">
        <f>'Rekapitulace stavby'!K6</f>
        <v>Práce a dodávky specifikované v Dodatku č.2 k Dílu IV. dokumentace MVS</v>
      </c>
      <c r="F7" s="338"/>
      <c r="G7" s="338"/>
      <c r="H7" s="338"/>
      <c r="L7" s="21"/>
    </row>
    <row r="8" spans="2:46" ht="12" customHeight="1">
      <c r="B8" s="21"/>
      <c r="D8" s="28" t="s">
        <v>133</v>
      </c>
      <c r="L8" s="21"/>
    </row>
    <row r="9" spans="2:46" s="1" customFormat="1" ht="16.5" customHeight="1">
      <c r="B9" s="33"/>
      <c r="E9" s="337" t="s">
        <v>134</v>
      </c>
      <c r="F9" s="336"/>
      <c r="G9" s="336"/>
      <c r="H9" s="336"/>
      <c r="L9" s="33"/>
    </row>
    <row r="10" spans="2:46" s="1" customFormat="1" ht="12" customHeight="1">
      <c r="B10" s="33"/>
      <c r="D10" s="28" t="s">
        <v>135</v>
      </c>
      <c r="L10" s="33"/>
    </row>
    <row r="11" spans="2:46" s="1" customFormat="1" ht="16.5" customHeight="1">
      <c r="B11" s="33"/>
      <c r="E11" s="331" t="s">
        <v>519</v>
      </c>
      <c r="F11" s="336"/>
      <c r="G11" s="336"/>
      <c r="H11" s="336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3. 7. 2025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19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19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29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39" t="str">
        <f>'Rekapitulace stavby'!E14</f>
        <v>Vyplň údaj</v>
      </c>
      <c r="F20" s="323"/>
      <c r="G20" s="323"/>
      <c r="H20" s="323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31</v>
      </c>
      <c r="I22" s="28" t="s">
        <v>26</v>
      </c>
      <c r="J22" s="26" t="s">
        <v>19</v>
      </c>
      <c r="L22" s="33"/>
    </row>
    <row r="23" spans="2:12" s="1" customFormat="1" ht="18" customHeight="1">
      <c r="B23" s="33"/>
      <c r="E23" s="26" t="s">
        <v>32</v>
      </c>
      <c r="I23" s="28" t="s">
        <v>28</v>
      </c>
      <c r="J23" s="26" t="s">
        <v>19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34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>
      <c r="B26" s="33"/>
      <c r="E26" s="26" t="str">
        <f>IF('Rekapitulace stavby'!E20="","",'Rekapitulace stavby'!E20)</f>
        <v xml:space="preserve"> </v>
      </c>
      <c r="I26" s="28" t="s">
        <v>28</v>
      </c>
      <c r="J26" s="26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36</v>
      </c>
      <c r="L28" s="33"/>
    </row>
    <row r="29" spans="2:12" s="7" customFormat="1" ht="214.5" customHeight="1">
      <c r="B29" s="92"/>
      <c r="E29" s="327" t="s">
        <v>137</v>
      </c>
      <c r="F29" s="327"/>
      <c r="G29" s="327"/>
      <c r="H29" s="327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38</v>
      </c>
      <c r="J32" s="64">
        <f>ROUND(J88,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40</v>
      </c>
      <c r="I34" s="36" t="s">
        <v>39</v>
      </c>
      <c r="J34" s="36" t="s">
        <v>41</v>
      </c>
      <c r="L34" s="33"/>
    </row>
    <row r="35" spans="2:12" s="1" customFormat="1" ht="14.45" customHeight="1">
      <c r="B35" s="33"/>
      <c r="D35" s="53" t="s">
        <v>42</v>
      </c>
      <c r="E35" s="28" t="s">
        <v>43</v>
      </c>
      <c r="F35" s="84">
        <f>ROUND((SUM(BE88:BE105)),  2)</f>
        <v>0</v>
      </c>
      <c r="I35" s="94">
        <v>0.21</v>
      </c>
      <c r="J35" s="84">
        <f>ROUND(((SUM(BE88:BE105))*I35),  2)</f>
        <v>0</v>
      </c>
      <c r="L35" s="33"/>
    </row>
    <row r="36" spans="2:12" s="1" customFormat="1" ht="14.45" customHeight="1">
      <c r="B36" s="33"/>
      <c r="E36" s="28" t="s">
        <v>44</v>
      </c>
      <c r="F36" s="84">
        <f>ROUND((SUM(BF88:BF105)),  2)</f>
        <v>0</v>
      </c>
      <c r="I36" s="94">
        <v>0.12</v>
      </c>
      <c r="J36" s="84">
        <f>ROUND(((SUM(BF88:BF105))*I36),  2)</f>
        <v>0</v>
      </c>
      <c r="L36" s="33"/>
    </row>
    <row r="37" spans="2:12" s="1" customFormat="1" ht="14.45" hidden="1" customHeight="1">
      <c r="B37" s="33"/>
      <c r="E37" s="28" t="s">
        <v>45</v>
      </c>
      <c r="F37" s="84">
        <f>ROUND((SUM(BG88:BG105)),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46</v>
      </c>
      <c r="F38" s="84">
        <f>ROUND((SUM(BH88:BH105)),  2)</f>
        <v>0</v>
      </c>
      <c r="I38" s="94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47</v>
      </c>
      <c r="F39" s="84">
        <f>ROUND((SUM(BI88:BI105)),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48</v>
      </c>
      <c r="E41" s="55"/>
      <c r="F41" s="55"/>
      <c r="G41" s="97" t="s">
        <v>49</v>
      </c>
      <c r="H41" s="98" t="s">
        <v>50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138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37" t="str">
        <f>E7</f>
        <v>Práce a dodávky specifikované v Dodatku č.2 k Dílu IV. dokumentace MVS</v>
      </c>
      <c r="F50" s="338"/>
      <c r="G50" s="338"/>
      <c r="H50" s="338"/>
      <c r="L50" s="33"/>
    </row>
    <row r="51" spans="2:47" ht="12" customHeight="1">
      <c r="B51" s="21"/>
      <c r="C51" s="28" t="s">
        <v>133</v>
      </c>
      <c r="L51" s="21"/>
    </row>
    <row r="52" spans="2:47" s="1" customFormat="1" ht="16.5" customHeight="1">
      <c r="B52" s="33"/>
      <c r="E52" s="337" t="s">
        <v>134</v>
      </c>
      <c r="F52" s="336"/>
      <c r="G52" s="336"/>
      <c r="H52" s="336"/>
      <c r="L52" s="33"/>
    </row>
    <row r="53" spans="2:47" s="1" customFormat="1" ht="12" customHeight="1">
      <c r="B53" s="33"/>
      <c r="C53" s="28" t="s">
        <v>135</v>
      </c>
      <c r="L53" s="33"/>
    </row>
    <row r="54" spans="2:47" s="1" customFormat="1" ht="16.5" customHeight="1">
      <c r="B54" s="33"/>
      <c r="E54" s="331" t="str">
        <f>E11</f>
        <v>SO 706_100 - Zemní valy s/bez protihlukovými stěnami - QRA - Stavební řešení</v>
      </c>
      <c r="F54" s="336"/>
      <c r="G54" s="336"/>
      <c r="H54" s="336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Letiště Čáslav</v>
      </c>
      <c r="I56" s="28" t="s">
        <v>23</v>
      </c>
      <c r="J56" s="50" t="str">
        <f>IF(J14="","",J14)</f>
        <v>3. 7. 2025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>Česká Republika - Ministerstvo obrany ČR</v>
      </c>
      <c r="I58" s="28" t="s">
        <v>31</v>
      </c>
      <c r="J58" s="31" t="str">
        <f>E23</f>
        <v xml:space="preserve">AGA-Letiště, s.r.o. </v>
      </c>
      <c r="L58" s="33"/>
    </row>
    <row r="59" spans="2:47" s="1" customFormat="1" ht="15.2" customHeight="1">
      <c r="B59" s="33"/>
      <c r="C59" s="28" t="s">
        <v>29</v>
      </c>
      <c r="F59" s="26" t="str">
        <f>IF(E20="","",E20)</f>
        <v>Vyplň údaj</v>
      </c>
      <c r="I59" s="28" t="s">
        <v>34</v>
      </c>
      <c r="J59" s="31" t="str">
        <f>E26</f>
        <v xml:space="preserve"> 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139</v>
      </c>
      <c r="D61" s="95"/>
      <c r="E61" s="95"/>
      <c r="F61" s="95"/>
      <c r="G61" s="95"/>
      <c r="H61" s="95"/>
      <c r="I61" s="95"/>
      <c r="J61" s="102" t="s">
        <v>140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70</v>
      </c>
      <c r="J63" s="64">
        <f>J88</f>
        <v>0</v>
      </c>
      <c r="L63" s="33"/>
      <c r="AU63" s="18" t="s">
        <v>141</v>
      </c>
    </row>
    <row r="64" spans="2:47" s="8" customFormat="1" ht="24.95" customHeight="1">
      <c r="B64" s="104"/>
      <c r="D64" s="105" t="s">
        <v>142</v>
      </c>
      <c r="E64" s="106"/>
      <c r="F64" s="106"/>
      <c r="G64" s="106"/>
      <c r="H64" s="106"/>
      <c r="I64" s="106"/>
      <c r="J64" s="107">
        <f>J89</f>
        <v>0</v>
      </c>
      <c r="L64" s="104"/>
    </row>
    <row r="65" spans="2:12" s="9" customFormat="1" ht="19.899999999999999" customHeight="1">
      <c r="B65" s="108"/>
      <c r="D65" s="109" t="s">
        <v>520</v>
      </c>
      <c r="E65" s="110"/>
      <c r="F65" s="110"/>
      <c r="G65" s="110"/>
      <c r="H65" s="110"/>
      <c r="I65" s="110"/>
      <c r="J65" s="111">
        <f>J90</f>
        <v>0</v>
      </c>
      <c r="L65" s="108"/>
    </row>
    <row r="66" spans="2:12" s="9" customFormat="1" ht="19.899999999999999" customHeight="1">
      <c r="B66" s="108"/>
      <c r="D66" s="109" t="s">
        <v>144</v>
      </c>
      <c r="E66" s="110"/>
      <c r="F66" s="110"/>
      <c r="G66" s="110"/>
      <c r="H66" s="110"/>
      <c r="I66" s="110"/>
      <c r="J66" s="111">
        <f>J99</f>
        <v>0</v>
      </c>
      <c r="L66" s="108"/>
    </row>
    <row r="67" spans="2:12" s="1" customFormat="1" ht="21.75" customHeight="1">
      <c r="B67" s="33"/>
      <c r="L67" s="33"/>
    </row>
    <row r="68" spans="2:12" s="1" customFormat="1" ht="6.95" customHeight="1"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33"/>
    </row>
    <row r="72" spans="2:12" s="1" customFormat="1" ht="6.95" customHeight="1"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33"/>
    </row>
    <row r="73" spans="2:12" s="1" customFormat="1" ht="24.95" customHeight="1">
      <c r="B73" s="33"/>
      <c r="C73" s="22" t="s">
        <v>145</v>
      </c>
      <c r="L73" s="33"/>
    </row>
    <row r="74" spans="2:12" s="1" customFormat="1" ht="6.95" customHeight="1">
      <c r="B74" s="33"/>
      <c r="L74" s="33"/>
    </row>
    <row r="75" spans="2:12" s="1" customFormat="1" ht="12" customHeight="1">
      <c r="B75" s="33"/>
      <c r="C75" s="28" t="s">
        <v>16</v>
      </c>
      <c r="L75" s="33"/>
    </row>
    <row r="76" spans="2:12" s="1" customFormat="1" ht="16.5" customHeight="1">
      <c r="B76" s="33"/>
      <c r="E76" s="337" t="str">
        <f>E7</f>
        <v>Práce a dodávky specifikované v Dodatku č.2 k Dílu IV. dokumentace MVS</v>
      </c>
      <c r="F76" s="338"/>
      <c r="G76" s="338"/>
      <c r="H76" s="338"/>
      <c r="L76" s="33"/>
    </row>
    <row r="77" spans="2:12" ht="12" customHeight="1">
      <c r="B77" s="21"/>
      <c r="C77" s="28" t="s">
        <v>133</v>
      </c>
      <c r="L77" s="21"/>
    </row>
    <row r="78" spans="2:12" s="1" customFormat="1" ht="16.5" customHeight="1">
      <c r="B78" s="33"/>
      <c r="E78" s="337" t="s">
        <v>134</v>
      </c>
      <c r="F78" s="336"/>
      <c r="G78" s="336"/>
      <c r="H78" s="336"/>
      <c r="L78" s="33"/>
    </row>
    <row r="79" spans="2:12" s="1" customFormat="1" ht="12" customHeight="1">
      <c r="B79" s="33"/>
      <c r="C79" s="28" t="s">
        <v>135</v>
      </c>
      <c r="L79" s="33"/>
    </row>
    <row r="80" spans="2:12" s="1" customFormat="1" ht="16.5" customHeight="1">
      <c r="B80" s="33"/>
      <c r="E80" s="331" t="str">
        <f>E11</f>
        <v>SO 706_100 - Zemní valy s/bez protihlukovými stěnami - QRA - Stavební řešení</v>
      </c>
      <c r="F80" s="336"/>
      <c r="G80" s="336"/>
      <c r="H80" s="336"/>
      <c r="L80" s="33"/>
    </row>
    <row r="81" spans="2:65" s="1" customFormat="1" ht="6.95" customHeight="1">
      <c r="B81" s="33"/>
      <c r="L81" s="33"/>
    </row>
    <row r="82" spans="2:65" s="1" customFormat="1" ht="12" customHeight="1">
      <c r="B82" s="33"/>
      <c r="C82" s="28" t="s">
        <v>21</v>
      </c>
      <c r="F82" s="26" t="str">
        <f>F14</f>
        <v>Letiště Čáslav</v>
      </c>
      <c r="I82" s="28" t="s">
        <v>23</v>
      </c>
      <c r="J82" s="50" t="str">
        <f>IF(J14="","",J14)</f>
        <v>3. 7. 2025</v>
      </c>
      <c r="L82" s="33"/>
    </row>
    <row r="83" spans="2:65" s="1" customFormat="1" ht="6.95" customHeight="1">
      <c r="B83" s="33"/>
      <c r="L83" s="33"/>
    </row>
    <row r="84" spans="2:65" s="1" customFormat="1" ht="15.2" customHeight="1">
      <c r="B84" s="33"/>
      <c r="C84" s="28" t="s">
        <v>25</v>
      </c>
      <c r="F84" s="26" t="str">
        <f>E17</f>
        <v>Česká Republika - Ministerstvo obrany ČR</v>
      </c>
      <c r="I84" s="28" t="s">
        <v>31</v>
      </c>
      <c r="J84" s="31" t="str">
        <f>E23</f>
        <v xml:space="preserve">AGA-Letiště, s.r.o. </v>
      </c>
      <c r="L84" s="33"/>
    </row>
    <row r="85" spans="2:65" s="1" customFormat="1" ht="15.2" customHeight="1">
      <c r="B85" s="33"/>
      <c r="C85" s="28" t="s">
        <v>29</v>
      </c>
      <c r="F85" s="26" t="str">
        <f>IF(E20="","",E20)</f>
        <v>Vyplň údaj</v>
      </c>
      <c r="I85" s="28" t="s">
        <v>34</v>
      </c>
      <c r="J85" s="31" t="str">
        <f>E26</f>
        <v xml:space="preserve"> </v>
      </c>
      <c r="L85" s="33"/>
    </row>
    <row r="86" spans="2:65" s="1" customFormat="1" ht="10.35" customHeight="1">
      <c r="B86" s="33"/>
      <c r="L86" s="33"/>
    </row>
    <row r="87" spans="2:65" s="10" customFormat="1" ht="29.25" customHeight="1">
      <c r="B87" s="112"/>
      <c r="C87" s="113" t="s">
        <v>146</v>
      </c>
      <c r="D87" s="114" t="s">
        <v>57</v>
      </c>
      <c r="E87" s="114" t="s">
        <v>53</v>
      </c>
      <c r="F87" s="114" t="s">
        <v>54</v>
      </c>
      <c r="G87" s="114" t="s">
        <v>147</v>
      </c>
      <c r="H87" s="114" t="s">
        <v>148</v>
      </c>
      <c r="I87" s="114" t="s">
        <v>149</v>
      </c>
      <c r="J87" s="114" t="s">
        <v>140</v>
      </c>
      <c r="K87" s="115" t="s">
        <v>150</v>
      </c>
      <c r="L87" s="112"/>
      <c r="M87" s="57" t="s">
        <v>19</v>
      </c>
      <c r="N87" s="58" t="s">
        <v>42</v>
      </c>
      <c r="O87" s="58" t="s">
        <v>151</v>
      </c>
      <c r="P87" s="58" t="s">
        <v>152</v>
      </c>
      <c r="Q87" s="58" t="s">
        <v>153</v>
      </c>
      <c r="R87" s="58" t="s">
        <v>154</v>
      </c>
      <c r="S87" s="58" t="s">
        <v>155</v>
      </c>
      <c r="T87" s="59" t="s">
        <v>156</v>
      </c>
    </row>
    <row r="88" spans="2:65" s="1" customFormat="1" ht="22.9" customHeight="1">
      <c r="B88" s="33"/>
      <c r="C88" s="62" t="s">
        <v>157</v>
      </c>
      <c r="J88" s="116">
        <f>BK88</f>
        <v>0</v>
      </c>
      <c r="L88" s="33"/>
      <c r="M88" s="60"/>
      <c r="N88" s="51"/>
      <c r="O88" s="51"/>
      <c r="P88" s="117">
        <f>P89</f>
        <v>0</v>
      </c>
      <c r="Q88" s="51"/>
      <c r="R88" s="117">
        <f>R89</f>
        <v>1.256</v>
      </c>
      <c r="S88" s="51"/>
      <c r="T88" s="118">
        <f>T89</f>
        <v>0</v>
      </c>
      <c r="AT88" s="18" t="s">
        <v>71</v>
      </c>
      <c r="AU88" s="18" t="s">
        <v>141</v>
      </c>
      <c r="BK88" s="119">
        <f>BK89</f>
        <v>0</v>
      </c>
    </row>
    <row r="89" spans="2:65" s="11" customFormat="1" ht="25.9" customHeight="1">
      <c r="B89" s="120"/>
      <c r="D89" s="121" t="s">
        <v>71</v>
      </c>
      <c r="E89" s="122" t="s">
        <v>158</v>
      </c>
      <c r="F89" s="122" t="s">
        <v>159</v>
      </c>
      <c r="I89" s="123"/>
      <c r="J89" s="124">
        <f>BK89</f>
        <v>0</v>
      </c>
      <c r="L89" s="120"/>
      <c r="M89" s="125"/>
      <c r="P89" s="126">
        <f>P90+P99</f>
        <v>0</v>
      </c>
      <c r="R89" s="126">
        <f>R90+R99</f>
        <v>1.256</v>
      </c>
      <c r="T89" s="127">
        <f>T90+T99</f>
        <v>0</v>
      </c>
      <c r="AR89" s="121" t="s">
        <v>79</v>
      </c>
      <c r="AT89" s="128" t="s">
        <v>71</v>
      </c>
      <c r="AU89" s="128" t="s">
        <v>72</v>
      </c>
      <c r="AY89" s="121" t="s">
        <v>160</v>
      </c>
      <c r="BK89" s="129">
        <f>BK90+BK99</f>
        <v>0</v>
      </c>
    </row>
    <row r="90" spans="2:65" s="11" customFormat="1" ht="22.9" customHeight="1">
      <c r="B90" s="120"/>
      <c r="D90" s="121" t="s">
        <v>71</v>
      </c>
      <c r="E90" s="130" t="s">
        <v>81</v>
      </c>
      <c r="F90" s="130" t="s">
        <v>521</v>
      </c>
      <c r="I90" s="123"/>
      <c r="J90" s="131">
        <f>BK90</f>
        <v>0</v>
      </c>
      <c r="L90" s="120"/>
      <c r="M90" s="125"/>
      <c r="P90" s="126">
        <f>SUM(P91:P98)</f>
        <v>0</v>
      </c>
      <c r="R90" s="126">
        <f>SUM(R91:R98)</f>
        <v>1.256</v>
      </c>
      <c r="T90" s="127">
        <f>SUM(T91:T98)</f>
        <v>0</v>
      </c>
      <c r="AR90" s="121" t="s">
        <v>79</v>
      </c>
      <c r="AT90" s="128" t="s">
        <v>71</v>
      </c>
      <c r="AU90" s="128" t="s">
        <v>79</v>
      </c>
      <c r="AY90" s="121" t="s">
        <v>160</v>
      </c>
      <c r="BK90" s="129">
        <f>SUM(BK91:BK98)</f>
        <v>0</v>
      </c>
    </row>
    <row r="91" spans="2:65" s="1" customFormat="1" ht="37.9" customHeight="1">
      <c r="B91" s="33"/>
      <c r="C91" s="132" t="s">
        <v>522</v>
      </c>
      <c r="D91" s="181" t="s">
        <v>164</v>
      </c>
      <c r="E91" s="134" t="s">
        <v>523</v>
      </c>
      <c r="F91" s="135" t="s">
        <v>524</v>
      </c>
      <c r="G91" s="136" t="s">
        <v>402</v>
      </c>
      <c r="H91" s="137">
        <v>12560</v>
      </c>
      <c r="I91" s="138"/>
      <c r="J91" s="139">
        <f>ROUND(I91*H91,2)</f>
        <v>0</v>
      </c>
      <c r="K91" s="135" t="s">
        <v>19</v>
      </c>
      <c r="L91" s="33"/>
      <c r="M91" s="140" t="s">
        <v>19</v>
      </c>
      <c r="N91" s="141" t="s">
        <v>43</v>
      </c>
      <c r="P91" s="142">
        <f>O91*H91</f>
        <v>0</v>
      </c>
      <c r="Q91" s="142">
        <v>1E-4</v>
      </c>
      <c r="R91" s="142">
        <f>Q91*H91</f>
        <v>1.256</v>
      </c>
      <c r="S91" s="142">
        <v>0</v>
      </c>
      <c r="T91" s="143">
        <f>S91*H91</f>
        <v>0</v>
      </c>
      <c r="AR91" s="144" t="s">
        <v>169</v>
      </c>
      <c r="AT91" s="144" t="s">
        <v>164</v>
      </c>
      <c r="AU91" s="144" t="s">
        <v>81</v>
      </c>
      <c r="AY91" s="18" t="s">
        <v>160</v>
      </c>
      <c r="BE91" s="145">
        <f>IF(N91="základní",J91,0)</f>
        <v>0</v>
      </c>
      <c r="BF91" s="145">
        <f>IF(N91="snížená",J91,0)</f>
        <v>0</v>
      </c>
      <c r="BG91" s="145">
        <f>IF(N91="zákl. přenesená",J91,0)</f>
        <v>0</v>
      </c>
      <c r="BH91" s="145">
        <f>IF(N91="sníž. přenesená",J91,0)</f>
        <v>0</v>
      </c>
      <c r="BI91" s="145">
        <f>IF(N91="nulová",J91,0)</f>
        <v>0</v>
      </c>
      <c r="BJ91" s="18" t="s">
        <v>79</v>
      </c>
      <c r="BK91" s="145">
        <f>ROUND(I91*H91,2)</f>
        <v>0</v>
      </c>
      <c r="BL91" s="18" t="s">
        <v>169</v>
      </c>
      <c r="BM91" s="144" t="s">
        <v>525</v>
      </c>
    </row>
    <row r="92" spans="2:65" s="1" customFormat="1" ht="39">
      <c r="B92" s="33"/>
      <c r="D92" s="146" t="s">
        <v>171</v>
      </c>
      <c r="F92" s="147" t="s">
        <v>526</v>
      </c>
      <c r="I92" s="148"/>
      <c r="L92" s="33"/>
      <c r="M92" s="149"/>
      <c r="T92" s="54"/>
      <c r="AT92" s="18" t="s">
        <v>171</v>
      </c>
      <c r="AU92" s="18" t="s">
        <v>81</v>
      </c>
    </row>
    <row r="93" spans="2:65" s="12" customFormat="1">
      <c r="B93" s="153"/>
      <c r="D93" s="146" t="s">
        <v>177</v>
      </c>
      <c r="E93" s="154" t="s">
        <v>19</v>
      </c>
      <c r="F93" s="155" t="s">
        <v>527</v>
      </c>
      <c r="H93" s="154" t="s">
        <v>19</v>
      </c>
      <c r="I93" s="156"/>
      <c r="L93" s="153"/>
      <c r="M93" s="157"/>
      <c r="T93" s="158"/>
      <c r="AT93" s="154" t="s">
        <v>177</v>
      </c>
      <c r="AU93" s="154" t="s">
        <v>81</v>
      </c>
      <c r="AV93" s="12" t="s">
        <v>79</v>
      </c>
      <c r="AW93" s="12" t="s">
        <v>33</v>
      </c>
      <c r="AX93" s="12" t="s">
        <v>72</v>
      </c>
      <c r="AY93" s="154" t="s">
        <v>160</v>
      </c>
    </row>
    <row r="94" spans="2:65" s="12" customFormat="1">
      <c r="B94" s="153"/>
      <c r="D94" s="146" t="s">
        <v>177</v>
      </c>
      <c r="E94" s="154" t="s">
        <v>19</v>
      </c>
      <c r="F94" s="155" t="s">
        <v>528</v>
      </c>
      <c r="H94" s="154" t="s">
        <v>19</v>
      </c>
      <c r="I94" s="156"/>
      <c r="L94" s="153"/>
      <c r="M94" s="157"/>
      <c r="T94" s="158"/>
      <c r="AT94" s="154" t="s">
        <v>177</v>
      </c>
      <c r="AU94" s="154" t="s">
        <v>81</v>
      </c>
      <c r="AV94" s="12" t="s">
        <v>79</v>
      </c>
      <c r="AW94" s="12" t="s">
        <v>33</v>
      </c>
      <c r="AX94" s="12" t="s">
        <v>72</v>
      </c>
      <c r="AY94" s="154" t="s">
        <v>160</v>
      </c>
    </row>
    <row r="95" spans="2:65" s="13" customFormat="1">
      <c r="B95" s="159"/>
      <c r="D95" s="146" t="s">
        <v>177</v>
      </c>
      <c r="E95" s="160" t="s">
        <v>19</v>
      </c>
      <c r="F95" s="161" t="s">
        <v>529</v>
      </c>
      <c r="H95" s="162">
        <v>5750</v>
      </c>
      <c r="I95" s="163"/>
      <c r="L95" s="159"/>
      <c r="M95" s="164"/>
      <c r="T95" s="165"/>
      <c r="AT95" s="160" t="s">
        <v>177</v>
      </c>
      <c r="AU95" s="160" t="s">
        <v>81</v>
      </c>
      <c r="AV95" s="13" t="s">
        <v>81</v>
      </c>
      <c r="AW95" s="13" t="s">
        <v>33</v>
      </c>
      <c r="AX95" s="13" t="s">
        <v>72</v>
      </c>
      <c r="AY95" s="160" t="s">
        <v>160</v>
      </c>
    </row>
    <row r="96" spans="2:65" s="12" customFormat="1">
      <c r="B96" s="153"/>
      <c r="D96" s="146" t="s">
        <v>177</v>
      </c>
      <c r="E96" s="154" t="s">
        <v>19</v>
      </c>
      <c r="F96" s="155" t="s">
        <v>530</v>
      </c>
      <c r="H96" s="154" t="s">
        <v>19</v>
      </c>
      <c r="I96" s="156"/>
      <c r="L96" s="153"/>
      <c r="M96" s="157"/>
      <c r="T96" s="158"/>
      <c r="AT96" s="154" t="s">
        <v>177</v>
      </c>
      <c r="AU96" s="154" t="s">
        <v>81</v>
      </c>
      <c r="AV96" s="12" t="s">
        <v>79</v>
      </c>
      <c r="AW96" s="12" t="s">
        <v>33</v>
      </c>
      <c r="AX96" s="12" t="s">
        <v>72</v>
      </c>
      <c r="AY96" s="154" t="s">
        <v>160</v>
      </c>
    </row>
    <row r="97" spans="2:65" s="13" customFormat="1">
      <c r="B97" s="159"/>
      <c r="D97" s="146" t="s">
        <v>177</v>
      </c>
      <c r="E97" s="160" t="s">
        <v>19</v>
      </c>
      <c r="F97" s="161" t="s">
        <v>531</v>
      </c>
      <c r="H97" s="162">
        <v>6810</v>
      </c>
      <c r="I97" s="163"/>
      <c r="L97" s="159"/>
      <c r="M97" s="164"/>
      <c r="T97" s="165"/>
      <c r="AT97" s="160" t="s">
        <v>177</v>
      </c>
      <c r="AU97" s="160" t="s">
        <v>81</v>
      </c>
      <c r="AV97" s="13" t="s">
        <v>81</v>
      </c>
      <c r="AW97" s="13" t="s">
        <v>33</v>
      </c>
      <c r="AX97" s="13" t="s">
        <v>72</v>
      </c>
      <c r="AY97" s="160" t="s">
        <v>160</v>
      </c>
    </row>
    <row r="98" spans="2:65" s="15" customFormat="1">
      <c r="B98" s="192"/>
      <c r="D98" s="146" t="s">
        <v>177</v>
      </c>
      <c r="E98" s="193" t="s">
        <v>19</v>
      </c>
      <c r="F98" s="194" t="s">
        <v>455</v>
      </c>
      <c r="H98" s="195">
        <v>12560</v>
      </c>
      <c r="I98" s="196"/>
      <c r="L98" s="192"/>
      <c r="M98" s="197"/>
      <c r="T98" s="198"/>
      <c r="AT98" s="193" t="s">
        <v>177</v>
      </c>
      <c r="AU98" s="193" t="s">
        <v>81</v>
      </c>
      <c r="AV98" s="15" t="s">
        <v>169</v>
      </c>
      <c r="AW98" s="15" t="s">
        <v>4</v>
      </c>
      <c r="AX98" s="15" t="s">
        <v>79</v>
      </c>
      <c r="AY98" s="193" t="s">
        <v>160</v>
      </c>
    </row>
    <row r="99" spans="2:65" s="11" customFormat="1" ht="22.9" customHeight="1">
      <c r="B99" s="120"/>
      <c r="D99" s="121" t="s">
        <v>71</v>
      </c>
      <c r="E99" s="130" t="s">
        <v>189</v>
      </c>
      <c r="F99" s="130" t="s">
        <v>190</v>
      </c>
      <c r="I99" s="123"/>
      <c r="J99" s="131">
        <f>BK99</f>
        <v>0</v>
      </c>
      <c r="L99" s="120"/>
      <c r="M99" s="125"/>
      <c r="P99" s="126">
        <f>SUM(P100:P105)</f>
        <v>0</v>
      </c>
      <c r="R99" s="126">
        <f>SUM(R100:R105)</f>
        <v>0</v>
      </c>
      <c r="T99" s="127">
        <f>SUM(T100:T105)</f>
        <v>0</v>
      </c>
      <c r="AR99" s="121" t="s">
        <v>79</v>
      </c>
      <c r="AT99" s="128" t="s">
        <v>71</v>
      </c>
      <c r="AU99" s="128" t="s">
        <v>79</v>
      </c>
      <c r="AY99" s="121" t="s">
        <v>160</v>
      </c>
      <c r="BK99" s="129">
        <f>SUM(BK100:BK105)</f>
        <v>0</v>
      </c>
    </row>
    <row r="100" spans="2:65" s="1" customFormat="1" ht="16.5" customHeight="1">
      <c r="B100" s="33"/>
      <c r="C100" s="132" t="s">
        <v>532</v>
      </c>
      <c r="D100" s="133" t="s">
        <v>164</v>
      </c>
      <c r="E100" s="134" t="s">
        <v>533</v>
      </c>
      <c r="F100" s="135" t="s">
        <v>534</v>
      </c>
      <c r="G100" s="136" t="s">
        <v>194</v>
      </c>
      <c r="H100" s="137">
        <v>1.256</v>
      </c>
      <c r="I100" s="138"/>
      <c r="J100" s="139">
        <f>ROUND(I100*H100,2)</f>
        <v>0</v>
      </c>
      <c r="K100" s="135" t="s">
        <v>168</v>
      </c>
      <c r="L100" s="33"/>
      <c r="M100" s="140" t="s">
        <v>19</v>
      </c>
      <c r="N100" s="141" t="s">
        <v>43</v>
      </c>
      <c r="P100" s="142">
        <f>O100*H100</f>
        <v>0</v>
      </c>
      <c r="Q100" s="142">
        <v>0</v>
      </c>
      <c r="R100" s="142">
        <f>Q100*H100</f>
        <v>0</v>
      </c>
      <c r="S100" s="142">
        <v>0</v>
      </c>
      <c r="T100" s="143">
        <f>S100*H100</f>
        <v>0</v>
      </c>
      <c r="AR100" s="144" t="s">
        <v>169</v>
      </c>
      <c r="AT100" s="144" t="s">
        <v>164</v>
      </c>
      <c r="AU100" s="144" t="s">
        <v>81</v>
      </c>
      <c r="AY100" s="18" t="s">
        <v>160</v>
      </c>
      <c r="BE100" s="145">
        <f>IF(N100="základní",J100,0)</f>
        <v>0</v>
      </c>
      <c r="BF100" s="145">
        <f>IF(N100="snížená",J100,0)</f>
        <v>0</v>
      </c>
      <c r="BG100" s="145">
        <f>IF(N100="zákl. přenesená",J100,0)</f>
        <v>0</v>
      </c>
      <c r="BH100" s="145">
        <f>IF(N100="sníž. přenesená",J100,0)</f>
        <v>0</v>
      </c>
      <c r="BI100" s="145">
        <f>IF(N100="nulová",J100,0)</f>
        <v>0</v>
      </c>
      <c r="BJ100" s="18" t="s">
        <v>79</v>
      </c>
      <c r="BK100" s="145">
        <f>ROUND(I100*H100,2)</f>
        <v>0</v>
      </c>
      <c r="BL100" s="18" t="s">
        <v>169</v>
      </c>
      <c r="BM100" s="144" t="s">
        <v>535</v>
      </c>
    </row>
    <row r="101" spans="2:65" s="1" customFormat="1" ht="19.5">
      <c r="B101" s="33"/>
      <c r="D101" s="146" t="s">
        <v>171</v>
      </c>
      <c r="F101" s="147" t="s">
        <v>536</v>
      </c>
      <c r="I101" s="148"/>
      <c r="L101" s="33"/>
      <c r="M101" s="149"/>
      <c r="T101" s="54"/>
      <c r="AT101" s="18" t="s">
        <v>171</v>
      </c>
      <c r="AU101" s="18" t="s">
        <v>81</v>
      </c>
    </row>
    <row r="102" spans="2:65" s="1" customFormat="1">
      <c r="B102" s="33"/>
      <c r="D102" s="150" t="s">
        <v>173</v>
      </c>
      <c r="F102" s="151" t="s">
        <v>537</v>
      </c>
      <c r="I102" s="148"/>
      <c r="L102" s="33"/>
      <c r="M102" s="149"/>
      <c r="T102" s="54"/>
      <c r="AT102" s="18" t="s">
        <v>173</v>
      </c>
      <c r="AU102" s="18" t="s">
        <v>81</v>
      </c>
    </row>
    <row r="103" spans="2:65" s="1" customFormat="1" ht="16.5" customHeight="1">
      <c r="B103" s="33"/>
      <c r="C103" s="132" t="s">
        <v>538</v>
      </c>
      <c r="D103" s="133" t="s">
        <v>164</v>
      </c>
      <c r="E103" s="134" t="s">
        <v>539</v>
      </c>
      <c r="F103" s="135" t="s">
        <v>540</v>
      </c>
      <c r="G103" s="136" t="s">
        <v>194</v>
      </c>
      <c r="H103" s="137">
        <v>1.256</v>
      </c>
      <c r="I103" s="138"/>
      <c r="J103" s="139">
        <f>ROUND(I103*H103,2)</f>
        <v>0</v>
      </c>
      <c r="K103" s="135" t="s">
        <v>168</v>
      </c>
      <c r="L103" s="33"/>
      <c r="M103" s="140" t="s">
        <v>19</v>
      </c>
      <c r="N103" s="141" t="s">
        <v>43</v>
      </c>
      <c r="P103" s="142">
        <f>O103*H103</f>
        <v>0</v>
      </c>
      <c r="Q103" s="142">
        <v>0</v>
      </c>
      <c r="R103" s="142">
        <f>Q103*H103</f>
        <v>0</v>
      </c>
      <c r="S103" s="142">
        <v>0</v>
      </c>
      <c r="T103" s="143">
        <f>S103*H103</f>
        <v>0</v>
      </c>
      <c r="AR103" s="144" t="s">
        <v>169</v>
      </c>
      <c r="AT103" s="144" t="s">
        <v>164</v>
      </c>
      <c r="AU103" s="144" t="s">
        <v>81</v>
      </c>
      <c r="AY103" s="18" t="s">
        <v>160</v>
      </c>
      <c r="BE103" s="145">
        <f>IF(N103="základní",J103,0)</f>
        <v>0</v>
      </c>
      <c r="BF103" s="145">
        <f>IF(N103="snížená",J103,0)</f>
        <v>0</v>
      </c>
      <c r="BG103" s="145">
        <f>IF(N103="zákl. přenesená",J103,0)</f>
        <v>0</v>
      </c>
      <c r="BH103" s="145">
        <f>IF(N103="sníž. přenesená",J103,0)</f>
        <v>0</v>
      </c>
      <c r="BI103" s="145">
        <f>IF(N103="nulová",J103,0)</f>
        <v>0</v>
      </c>
      <c r="BJ103" s="18" t="s">
        <v>79</v>
      </c>
      <c r="BK103" s="145">
        <f>ROUND(I103*H103,2)</f>
        <v>0</v>
      </c>
      <c r="BL103" s="18" t="s">
        <v>169</v>
      </c>
      <c r="BM103" s="144" t="s">
        <v>541</v>
      </c>
    </row>
    <row r="104" spans="2:65" s="1" customFormat="1" ht="19.5">
      <c r="B104" s="33"/>
      <c r="D104" s="146" t="s">
        <v>171</v>
      </c>
      <c r="F104" s="147" t="s">
        <v>542</v>
      </c>
      <c r="I104" s="148"/>
      <c r="L104" s="33"/>
      <c r="M104" s="149"/>
      <c r="T104" s="54"/>
      <c r="AT104" s="18" t="s">
        <v>171</v>
      </c>
      <c r="AU104" s="18" t="s">
        <v>81</v>
      </c>
    </row>
    <row r="105" spans="2:65" s="1" customFormat="1">
      <c r="B105" s="33"/>
      <c r="D105" s="150" t="s">
        <v>173</v>
      </c>
      <c r="F105" s="151" t="s">
        <v>543</v>
      </c>
      <c r="I105" s="148"/>
      <c r="L105" s="33"/>
      <c r="M105" s="177"/>
      <c r="N105" s="178"/>
      <c r="O105" s="178"/>
      <c r="P105" s="178"/>
      <c r="Q105" s="178"/>
      <c r="R105" s="178"/>
      <c r="S105" s="178"/>
      <c r="T105" s="179"/>
      <c r="AT105" s="18" t="s">
        <v>173</v>
      </c>
      <c r="AU105" s="18" t="s">
        <v>81</v>
      </c>
    </row>
    <row r="106" spans="2:65" s="1" customFormat="1" ht="6.95" customHeight="1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33"/>
    </row>
  </sheetData>
  <sheetProtection algorithmName="SHA-512" hashValue="S/oUegY+EAdsRcbHMbpaclDkCBFuUN7NABrKF4nFcR24bMHO2dMDq4Wv7q8LzDCcPO7GUnsn7RPJOrfgUuplFw==" saltValue="fTBu3Dq9+RSxhHQCQOj4SFFbCZ08RRd1nqgBqQF83RIJP28b7ul3dbg/8xuKr7fktscQkE0U1BrH1LHx8mQ6EA==" spinCount="100000" sheet="1" objects="1" scenarios="1" formatColumns="0" formatRows="0" autoFilter="0"/>
  <autoFilter ref="C87:K105" xr:uid="{00000000-0009-0000-0000-000009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102" r:id="rId1" xr:uid="{00000000-0004-0000-0900-000000000000}"/>
    <hyperlink ref="F105" r:id="rId2" xr:uid="{00000000-0004-0000-0900-000001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3"/>
  <headerFooter>
    <oddFooter>&amp;CStrana &amp;P z &amp;N</oddFooter>
  </headerFooter>
  <drawing r:id="rId4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02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8" t="s">
        <v>122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5" customHeight="1">
      <c r="B4" s="21"/>
      <c r="D4" s="22" t="s">
        <v>132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37" t="str">
        <f>'Rekapitulace stavby'!K6</f>
        <v>Práce a dodávky specifikované v Dodatku č.2 k Dílu IV. dokumentace MVS</v>
      </c>
      <c r="F7" s="338"/>
      <c r="G7" s="338"/>
      <c r="H7" s="338"/>
      <c r="L7" s="21"/>
    </row>
    <row r="8" spans="2:46" ht="12.75">
      <c r="B8" s="21"/>
      <c r="D8" s="28" t="s">
        <v>133</v>
      </c>
      <c r="L8" s="21"/>
    </row>
    <row r="9" spans="2:46" ht="16.5" customHeight="1">
      <c r="B9" s="21"/>
      <c r="E9" s="337" t="s">
        <v>134</v>
      </c>
      <c r="F9" s="302"/>
      <c r="G9" s="302"/>
      <c r="H9" s="302"/>
      <c r="L9" s="21"/>
    </row>
    <row r="10" spans="2:46" ht="12" customHeight="1">
      <c r="B10" s="21"/>
      <c r="D10" s="28" t="s">
        <v>135</v>
      </c>
      <c r="L10" s="21"/>
    </row>
    <row r="11" spans="2:46" s="1" customFormat="1" ht="16.5" customHeight="1">
      <c r="B11" s="33"/>
      <c r="E11" s="300" t="s">
        <v>544</v>
      </c>
      <c r="F11" s="336"/>
      <c r="G11" s="336"/>
      <c r="H11" s="336"/>
      <c r="L11" s="33"/>
    </row>
    <row r="12" spans="2:46" s="1" customFormat="1" ht="12" customHeight="1">
      <c r="B12" s="33"/>
      <c r="D12" s="28" t="s">
        <v>393</v>
      </c>
      <c r="L12" s="33"/>
    </row>
    <row r="13" spans="2:46" s="1" customFormat="1" ht="16.5" customHeight="1">
      <c r="B13" s="33"/>
      <c r="E13" s="331" t="s">
        <v>545</v>
      </c>
      <c r="F13" s="336"/>
      <c r="G13" s="336"/>
      <c r="H13" s="336"/>
      <c r="L13" s="33"/>
    </row>
    <row r="14" spans="2:46" s="1" customFormat="1">
      <c r="B14" s="33"/>
      <c r="L14" s="33"/>
    </row>
    <row r="15" spans="2:46" s="1" customFormat="1" ht="12" customHeight="1">
      <c r="B15" s="33"/>
      <c r="D15" s="28" t="s">
        <v>18</v>
      </c>
      <c r="F15" s="26" t="s">
        <v>19</v>
      </c>
      <c r="I15" s="28" t="s">
        <v>20</v>
      </c>
      <c r="J15" s="26" t="s">
        <v>19</v>
      </c>
      <c r="L15" s="33"/>
    </row>
    <row r="16" spans="2:46" s="1" customFormat="1" ht="12" customHeight="1">
      <c r="B16" s="33"/>
      <c r="D16" s="28" t="s">
        <v>21</v>
      </c>
      <c r="F16" s="26" t="s">
        <v>22</v>
      </c>
      <c r="I16" s="28" t="s">
        <v>23</v>
      </c>
      <c r="J16" s="50" t="str">
        <f>'Rekapitulace stavby'!AN8</f>
        <v>3. 7. 2025</v>
      </c>
      <c r="L16" s="33"/>
    </row>
    <row r="17" spans="2:12" s="1" customFormat="1" ht="10.9" customHeight="1">
      <c r="B17" s="33"/>
      <c r="L17" s="33"/>
    </row>
    <row r="18" spans="2:12" s="1" customFormat="1" ht="12" customHeight="1">
      <c r="B18" s="33"/>
      <c r="D18" s="28" t="s">
        <v>25</v>
      </c>
      <c r="I18" s="28" t="s">
        <v>26</v>
      </c>
      <c r="J18" s="26" t="s">
        <v>19</v>
      </c>
      <c r="L18" s="33"/>
    </row>
    <row r="19" spans="2:12" s="1" customFormat="1" ht="18" customHeight="1">
      <c r="B19" s="33"/>
      <c r="E19" s="26" t="s">
        <v>27</v>
      </c>
      <c r="I19" s="28" t="s">
        <v>28</v>
      </c>
      <c r="J19" s="26" t="s">
        <v>19</v>
      </c>
      <c r="L19" s="33"/>
    </row>
    <row r="20" spans="2:12" s="1" customFormat="1" ht="6.95" customHeight="1">
      <c r="B20" s="33"/>
      <c r="L20" s="33"/>
    </row>
    <row r="21" spans="2:12" s="1" customFormat="1" ht="12" customHeight="1">
      <c r="B21" s="33"/>
      <c r="D21" s="28" t="s">
        <v>29</v>
      </c>
      <c r="I21" s="28" t="s">
        <v>26</v>
      </c>
      <c r="J21" s="29" t="str">
        <f>'Rekapitulace stavby'!AN13</f>
        <v>Vyplň údaj</v>
      </c>
      <c r="L21" s="33"/>
    </row>
    <row r="22" spans="2:12" s="1" customFormat="1" ht="18" customHeight="1">
      <c r="B22" s="33"/>
      <c r="E22" s="339" t="str">
        <f>'Rekapitulace stavby'!E14</f>
        <v>Vyplň údaj</v>
      </c>
      <c r="F22" s="323"/>
      <c r="G22" s="323"/>
      <c r="H22" s="323"/>
      <c r="I22" s="28" t="s">
        <v>28</v>
      </c>
      <c r="J22" s="29" t="str">
        <f>'Rekapitulace stavby'!AN14</f>
        <v>Vyplň údaj</v>
      </c>
      <c r="L22" s="33"/>
    </row>
    <row r="23" spans="2:12" s="1" customFormat="1" ht="6.95" customHeight="1">
      <c r="B23" s="33"/>
      <c r="L23" s="33"/>
    </row>
    <row r="24" spans="2:12" s="1" customFormat="1" ht="12" customHeight="1">
      <c r="B24" s="33"/>
      <c r="D24" s="28" t="s">
        <v>31</v>
      </c>
      <c r="I24" s="28" t="s">
        <v>26</v>
      </c>
      <c r="J24" s="26" t="s">
        <v>19</v>
      </c>
      <c r="L24" s="33"/>
    </row>
    <row r="25" spans="2:12" s="1" customFormat="1" ht="18" customHeight="1">
      <c r="B25" s="33"/>
      <c r="E25" s="26" t="s">
        <v>32</v>
      </c>
      <c r="I25" s="28" t="s">
        <v>28</v>
      </c>
      <c r="J25" s="26" t="s">
        <v>19</v>
      </c>
      <c r="L25" s="33"/>
    </row>
    <row r="26" spans="2:12" s="1" customFormat="1" ht="6.95" customHeight="1">
      <c r="B26" s="33"/>
      <c r="L26" s="33"/>
    </row>
    <row r="27" spans="2:12" s="1" customFormat="1" ht="12" customHeight="1">
      <c r="B27" s="33"/>
      <c r="D27" s="28" t="s">
        <v>34</v>
      </c>
      <c r="I27" s="28" t="s">
        <v>26</v>
      </c>
      <c r="J27" s="26" t="s">
        <v>19</v>
      </c>
      <c r="L27" s="33"/>
    </row>
    <row r="28" spans="2:12" s="1" customFormat="1" ht="18" customHeight="1">
      <c r="B28" s="33"/>
      <c r="E28" s="26" t="s">
        <v>446</v>
      </c>
      <c r="I28" s="28" t="s">
        <v>28</v>
      </c>
      <c r="J28" s="26" t="s">
        <v>19</v>
      </c>
      <c r="L28" s="33"/>
    </row>
    <row r="29" spans="2:12" s="1" customFormat="1" ht="6.95" customHeight="1">
      <c r="B29" s="33"/>
      <c r="L29" s="33"/>
    </row>
    <row r="30" spans="2:12" s="1" customFormat="1" ht="12" customHeight="1">
      <c r="B30" s="33"/>
      <c r="D30" s="28" t="s">
        <v>36</v>
      </c>
      <c r="L30" s="33"/>
    </row>
    <row r="31" spans="2:12" s="7" customFormat="1" ht="214.5" customHeight="1">
      <c r="B31" s="92"/>
      <c r="E31" s="327" t="s">
        <v>137</v>
      </c>
      <c r="F31" s="327"/>
      <c r="G31" s="327"/>
      <c r="H31" s="327"/>
      <c r="L31" s="92"/>
    </row>
    <row r="32" spans="2:12" s="1" customFormat="1" ht="6.95" customHeight="1">
      <c r="B32" s="33"/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25.35" customHeight="1">
      <c r="B34" s="33"/>
      <c r="D34" s="93" t="s">
        <v>38</v>
      </c>
      <c r="J34" s="64">
        <f>ROUND(J93, 2)</f>
        <v>0</v>
      </c>
      <c r="L34" s="33"/>
    </row>
    <row r="35" spans="2:12" s="1" customFormat="1" ht="6.95" customHeight="1">
      <c r="B35" s="33"/>
      <c r="D35" s="51"/>
      <c r="E35" s="51"/>
      <c r="F35" s="51"/>
      <c r="G35" s="51"/>
      <c r="H35" s="51"/>
      <c r="I35" s="51"/>
      <c r="J35" s="51"/>
      <c r="K35" s="51"/>
      <c r="L35" s="33"/>
    </row>
    <row r="36" spans="2:12" s="1" customFormat="1" ht="14.45" customHeight="1">
      <c r="B36" s="33"/>
      <c r="F36" s="36" t="s">
        <v>40</v>
      </c>
      <c r="I36" s="36" t="s">
        <v>39</v>
      </c>
      <c r="J36" s="36" t="s">
        <v>41</v>
      </c>
      <c r="L36" s="33"/>
    </row>
    <row r="37" spans="2:12" s="1" customFormat="1" ht="14.45" customHeight="1">
      <c r="B37" s="33"/>
      <c r="D37" s="53" t="s">
        <v>42</v>
      </c>
      <c r="E37" s="28" t="s">
        <v>43</v>
      </c>
      <c r="F37" s="84">
        <f>ROUND((SUM(BE93:BE101)),  2)</f>
        <v>0</v>
      </c>
      <c r="I37" s="94">
        <v>0.21</v>
      </c>
      <c r="J37" s="84">
        <f>ROUND(((SUM(BE93:BE101))*I37),  2)</f>
        <v>0</v>
      </c>
      <c r="L37" s="33"/>
    </row>
    <row r="38" spans="2:12" s="1" customFormat="1" ht="14.45" customHeight="1">
      <c r="B38" s="33"/>
      <c r="E38" s="28" t="s">
        <v>44</v>
      </c>
      <c r="F38" s="84">
        <f>ROUND((SUM(BF93:BF101)),  2)</f>
        <v>0</v>
      </c>
      <c r="I38" s="94">
        <v>0.12</v>
      </c>
      <c r="J38" s="84">
        <f>ROUND(((SUM(BF93:BF101))*I38),  2)</f>
        <v>0</v>
      </c>
      <c r="L38" s="33"/>
    </row>
    <row r="39" spans="2:12" s="1" customFormat="1" ht="14.45" hidden="1" customHeight="1">
      <c r="B39" s="33"/>
      <c r="E39" s="28" t="s">
        <v>45</v>
      </c>
      <c r="F39" s="84">
        <f>ROUND((SUM(BG93:BG101)),  2)</f>
        <v>0</v>
      </c>
      <c r="I39" s="94">
        <v>0.21</v>
      </c>
      <c r="J39" s="84">
        <f>0</f>
        <v>0</v>
      </c>
      <c r="L39" s="33"/>
    </row>
    <row r="40" spans="2:12" s="1" customFormat="1" ht="14.45" hidden="1" customHeight="1">
      <c r="B40" s="33"/>
      <c r="E40" s="28" t="s">
        <v>46</v>
      </c>
      <c r="F40" s="84">
        <f>ROUND((SUM(BH93:BH101)),  2)</f>
        <v>0</v>
      </c>
      <c r="I40" s="94">
        <v>0.12</v>
      </c>
      <c r="J40" s="84">
        <f>0</f>
        <v>0</v>
      </c>
      <c r="L40" s="33"/>
    </row>
    <row r="41" spans="2:12" s="1" customFormat="1" ht="14.45" hidden="1" customHeight="1">
      <c r="B41" s="33"/>
      <c r="E41" s="28" t="s">
        <v>47</v>
      </c>
      <c r="F41" s="84">
        <f>ROUND((SUM(BI93:BI101)),  2)</f>
        <v>0</v>
      </c>
      <c r="I41" s="94">
        <v>0</v>
      </c>
      <c r="J41" s="84">
        <f>0</f>
        <v>0</v>
      </c>
      <c r="L41" s="33"/>
    </row>
    <row r="42" spans="2:12" s="1" customFormat="1" ht="6.95" customHeight="1">
      <c r="B42" s="33"/>
      <c r="L42" s="33"/>
    </row>
    <row r="43" spans="2:12" s="1" customFormat="1" ht="25.35" customHeight="1">
      <c r="B43" s="33"/>
      <c r="C43" s="95"/>
      <c r="D43" s="96" t="s">
        <v>48</v>
      </c>
      <c r="E43" s="55"/>
      <c r="F43" s="55"/>
      <c r="G43" s="97" t="s">
        <v>49</v>
      </c>
      <c r="H43" s="98" t="s">
        <v>50</v>
      </c>
      <c r="I43" s="55"/>
      <c r="J43" s="99">
        <f>SUM(J34:J41)</f>
        <v>0</v>
      </c>
      <c r="K43" s="100"/>
      <c r="L43" s="33"/>
    </row>
    <row r="44" spans="2:12" s="1" customFormat="1" ht="14.4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3"/>
    </row>
    <row r="48" spans="2:12" s="1" customFormat="1" ht="6.95" customHeight="1">
      <c r="B48" s="44"/>
      <c r="C48" s="45"/>
      <c r="D48" s="45"/>
      <c r="E48" s="45"/>
      <c r="F48" s="45"/>
      <c r="G48" s="45"/>
      <c r="H48" s="45"/>
      <c r="I48" s="45"/>
      <c r="J48" s="45"/>
      <c r="K48" s="45"/>
      <c r="L48" s="33"/>
    </row>
    <row r="49" spans="2:12" s="1" customFormat="1" ht="24.95" customHeight="1">
      <c r="B49" s="33"/>
      <c r="C49" s="22" t="s">
        <v>138</v>
      </c>
      <c r="L49" s="33"/>
    </row>
    <row r="50" spans="2:12" s="1" customFormat="1" ht="6.95" customHeight="1">
      <c r="B50" s="33"/>
      <c r="L50" s="33"/>
    </row>
    <row r="51" spans="2:12" s="1" customFormat="1" ht="12" customHeight="1">
      <c r="B51" s="33"/>
      <c r="C51" s="28" t="s">
        <v>16</v>
      </c>
      <c r="L51" s="33"/>
    </row>
    <row r="52" spans="2:12" s="1" customFormat="1" ht="16.5" customHeight="1">
      <c r="B52" s="33"/>
      <c r="E52" s="337" t="str">
        <f>E7</f>
        <v>Práce a dodávky specifikované v Dodatku č.2 k Dílu IV. dokumentace MVS</v>
      </c>
      <c r="F52" s="338"/>
      <c r="G52" s="338"/>
      <c r="H52" s="338"/>
      <c r="L52" s="33"/>
    </row>
    <row r="53" spans="2:12" ht="12" customHeight="1">
      <c r="B53" s="21"/>
      <c r="C53" s="28" t="s">
        <v>133</v>
      </c>
      <c r="L53" s="21"/>
    </row>
    <row r="54" spans="2:12" ht="16.5" customHeight="1">
      <c r="B54" s="21"/>
      <c r="E54" s="337" t="s">
        <v>134</v>
      </c>
      <c r="F54" s="302"/>
      <c r="G54" s="302"/>
      <c r="H54" s="302"/>
      <c r="L54" s="21"/>
    </row>
    <row r="55" spans="2:12" ht="12" customHeight="1">
      <c r="B55" s="21"/>
      <c r="C55" s="28" t="s">
        <v>135</v>
      </c>
      <c r="L55" s="21"/>
    </row>
    <row r="56" spans="2:12" s="1" customFormat="1" ht="16.5" customHeight="1">
      <c r="B56" s="33"/>
      <c r="E56" s="300" t="s">
        <v>544</v>
      </c>
      <c r="F56" s="336"/>
      <c r="G56" s="336"/>
      <c r="H56" s="336"/>
      <c r="L56" s="33"/>
    </row>
    <row r="57" spans="2:12" s="1" customFormat="1" ht="12" customHeight="1">
      <c r="B57" s="33"/>
      <c r="C57" s="28" t="s">
        <v>393</v>
      </c>
      <c r="L57" s="33"/>
    </row>
    <row r="58" spans="2:12" s="1" customFormat="1" ht="16.5" customHeight="1">
      <c r="B58" s="33"/>
      <c r="E58" s="331" t="str">
        <f>E13</f>
        <v>SO 706-O - Ocelové konstrukce</v>
      </c>
      <c r="F58" s="336"/>
      <c r="G58" s="336"/>
      <c r="H58" s="336"/>
      <c r="L58" s="33"/>
    </row>
    <row r="59" spans="2:12" s="1" customFormat="1" ht="6.95" customHeight="1">
      <c r="B59" s="33"/>
      <c r="L59" s="33"/>
    </row>
    <row r="60" spans="2:12" s="1" customFormat="1" ht="12" customHeight="1">
      <c r="B60" s="33"/>
      <c r="C60" s="28" t="s">
        <v>21</v>
      </c>
      <c r="F60" s="26" t="str">
        <f>F16</f>
        <v>Letiště Čáslav</v>
      </c>
      <c r="I60" s="28" t="s">
        <v>23</v>
      </c>
      <c r="J60" s="50" t="str">
        <f>IF(J16="","",J16)</f>
        <v>3. 7. 2025</v>
      </c>
      <c r="L60" s="33"/>
    </row>
    <row r="61" spans="2:12" s="1" customFormat="1" ht="6.95" customHeight="1">
      <c r="B61" s="33"/>
      <c r="L61" s="33"/>
    </row>
    <row r="62" spans="2:12" s="1" customFormat="1" ht="15.2" customHeight="1">
      <c r="B62" s="33"/>
      <c r="C62" s="28" t="s">
        <v>25</v>
      </c>
      <c r="F62" s="26" t="str">
        <f>E19</f>
        <v>Česká Republika - Ministerstvo obrany ČR</v>
      </c>
      <c r="I62" s="28" t="s">
        <v>31</v>
      </c>
      <c r="J62" s="31" t="str">
        <f>E25</f>
        <v xml:space="preserve">AGA-Letiště, s.r.o. </v>
      </c>
      <c r="L62" s="33"/>
    </row>
    <row r="63" spans="2:12" s="1" customFormat="1" ht="15.2" customHeight="1">
      <c r="B63" s="33"/>
      <c r="C63" s="28" t="s">
        <v>29</v>
      </c>
      <c r="F63" s="26" t="str">
        <f>IF(E22="","",E22)</f>
        <v>Vyplň údaj</v>
      </c>
      <c r="I63" s="28" t="s">
        <v>34</v>
      </c>
      <c r="J63" s="31" t="str">
        <f>E28</f>
        <v>Ing. Lenka Kasperová</v>
      </c>
      <c r="L63" s="33"/>
    </row>
    <row r="64" spans="2:12" s="1" customFormat="1" ht="10.35" customHeight="1">
      <c r="B64" s="33"/>
      <c r="L64" s="33"/>
    </row>
    <row r="65" spans="2:47" s="1" customFormat="1" ht="29.25" customHeight="1">
      <c r="B65" s="33"/>
      <c r="C65" s="101" t="s">
        <v>139</v>
      </c>
      <c r="D65" s="95"/>
      <c r="E65" s="95"/>
      <c r="F65" s="95"/>
      <c r="G65" s="95"/>
      <c r="H65" s="95"/>
      <c r="I65" s="95"/>
      <c r="J65" s="102" t="s">
        <v>140</v>
      </c>
      <c r="K65" s="95"/>
      <c r="L65" s="33"/>
    </row>
    <row r="66" spans="2:47" s="1" customFormat="1" ht="10.35" customHeight="1">
      <c r="B66" s="33"/>
      <c r="L66" s="33"/>
    </row>
    <row r="67" spans="2:47" s="1" customFormat="1" ht="22.9" customHeight="1">
      <c r="B67" s="33"/>
      <c r="C67" s="103" t="s">
        <v>70</v>
      </c>
      <c r="J67" s="64">
        <f>J93</f>
        <v>0</v>
      </c>
      <c r="L67" s="33"/>
      <c r="AU67" s="18" t="s">
        <v>141</v>
      </c>
    </row>
    <row r="68" spans="2:47" s="8" customFormat="1" ht="24.95" customHeight="1">
      <c r="B68" s="104"/>
      <c r="D68" s="105" t="s">
        <v>234</v>
      </c>
      <c r="E68" s="106"/>
      <c r="F68" s="106"/>
      <c r="G68" s="106"/>
      <c r="H68" s="106"/>
      <c r="I68" s="106"/>
      <c r="J68" s="107">
        <f>J94</f>
        <v>0</v>
      </c>
      <c r="L68" s="104"/>
    </row>
    <row r="69" spans="2:47" s="9" customFormat="1" ht="19.899999999999999" customHeight="1">
      <c r="B69" s="108"/>
      <c r="D69" s="109" t="s">
        <v>447</v>
      </c>
      <c r="E69" s="110"/>
      <c r="F69" s="110"/>
      <c r="G69" s="110"/>
      <c r="H69" s="110"/>
      <c r="I69" s="110"/>
      <c r="J69" s="111">
        <f>J95</f>
        <v>0</v>
      </c>
      <c r="L69" s="108"/>
    </row>
    <row r="70" spans="2:47" s="1" customFormat="1" ht="21.75" customHeight="1">
      <c r="B70" s="33"/>
      <c r="L70" s="33"/>
    </row>
    <row r="71" spans="2:47" s="1" customFormat="1" ht="6.95" customHeight="1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33"/>
    </row>
    <row r="75" spans="2:47" s="1" customFormat="1" ht="6.95" customHeight="1"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33"/>
    </row>
    <row r="76" spans="2:47" s="1" customFormat="1" ht="24.95" customHeight="1">
      <c r="B76" s="33"/>
      <c r="C76" s="22" t="s">
        <v>145</v>
      </c>
      <c r="L76" s="33"/>
    </row>
    <row r="77" spans="2:47" s="1" customFormat="1" ht="6.95" customHeight="1">
      <c r="B77" s="33"/>
      <c r="L77" s="33"/>
    </row>
    <row r="78" spans="2:47" s="1" customFormat="1" ht="12" customHeight="1">
      <c r="B78" s="33"/>
      <c r="C78" s="28" t="s">
        <v>16</v>
      </c>
      <c r="L78" s="33"/>
    </row>
    <row r="79" spans="2:47" s="1" customFormat="1" ht="16.5" customHeight="1">
      <c r="B79" s="33"/>
      <c r="E79" s="337" t="str">
        <f>E7</f>
        <v>Práce a dodávky specifikované v Dodatku č.2 k Dílu IV. dokumentace MVS</v>
      </c>
      <c r="F79" s="338"/>
      <c r="G79" s="338"/>
      <c r="H79" s="338"/>
      <c r="L79" s="33"/>
    </row>
    <row r="80" spans="2:47" ht="12" customHeight="1">
      <c r="B80" s="21"/>
      <c r="C80" s="28" t="s">
        <v>133</v>
      </c>
      <c r="L80" s="21"/>
    </row>
    <row r="81" spans="2:65" ht="16.5" customHeight="1">
      <c r="B81" s="21"/>
      <c r="E81" s="337" t="s">
        <v>134</v>
      </c>
      <c r="F81" s="302"/>
      <c r="G81" s="302"/>
      <c r="H81" s="302"/>
      <c r="L81" s="21"/>
    </row>
    <row r="82" spans="2:65" ht="12" customHeight="1">
      <c r="B82" s="21"/>
      <c r="C82" s="28" t="s">
        <v>135</v>
      </c>
      <c r="L82" s="21"/>
    </row>
    <row r="83" spans="2:65" s="1" customFormat="1" ht="16.5" customHeight="1">
      <c r="B83" s="33"/>
      <c r="E83" s="300" t="s">
        <v>544</v>
      </c>
      <c r="F83" s="336"/>
      <c r="G83" s="336"/>
      <c r="H83" s="336"/>
      <c r="L83" s="33"/>
    </row>
    <row r="84" spans="2:65" s="1" customFormat="1" ht="12" customHeight="1">
      <c r="B84" s="33"/>
      <c r="C84" s="28" t="s">
        <v>393</v>
      </c>
      <c r="L84" s="33"/>
    </row>
    <row r="85" spans="2:65" s="1" customFormat="1" ht="16.5" customHeight="1">
      <c r="B85" s="33"/>
      <c r="E85" s="331" t="str">
        <f>E13</f>
        <v>SO 706-O - Ocelové konstrukce</v>
      </c>
      <c r="F85" s="336"/>
      <c r="G85" s="336"/>
      <c r="H85" s="336"/>
      <c r="L85" s="33"/>
    </row>
    <row r="86" spans="2:65" s="1" customFormat="1" ht="6.95" customHeight="1">
      <c r="B86" s="33"/>
      <c r="L86" s="33"/>
    </row>
    <row r="87" spans="2:65" s="1" customFormat="1" ht="12" customHeight="1">
      <c r="B87" s="33"/>
      <c r="C87" s="28" t="s">
        <v>21</v>
      </c>
      <c r="F87" s="26" t="str">
        <f>F16</f>
        <v>Letiště Čáslav</v>
      </c>
      <c r="I87" s="28" t="s">
        <v>23</v>
      </c>
      <c r="J87" s="50" t="str">
        <f>IF(J16="","",J16)</f>
        <v>3. 7. 2025</v>
      </c>
      <c r="L87" s="33"/>
    </row>
    <row r="88" spans="2:65" s="1" customFormat="1" ht="6.95" customHeight="1">
      <c r="B88" s="33"/>
      <c r="L88" s="33"/>
    </row>
    <row r="89" spans="2:65" s="1" customFormat="1" ht="15.2" customHeight="1">
      <c r="B89" s="33"/>
      <c r="C89" s="28" t="s">
        <v>25</v>
      </c>
      <c r="F89" s="26" t="str">
        <f>E19</f>
        <v>Česká Republika - Ministerstvo obrany ČR</v>
      </c>
      <c r="I89" s="28" t="s">
        <v>31</v>
      </c>
      <c r="J89" s="31" t="str">
        <f>E25</f>
        <v xml:space="preserve">AGA-Letiště, s.r.o. </v>
      </c>
      <c r="L89" s="33"/>
    </row>
    <row r="90" spans="2:65" s="1" customFormat="1" ht="15.2" customHeight="1">
      <c r="B90" s="33"/>
      <c r="C90" s="28" t="s">
        <v>29</v>
      </c>
      <c r="F90" s="26" t="str">
        <f>IF(E22="","",E22)</f>
        <v>Vyplň údaj</v>
      </c>
      <c r="I90" s="28" t="s">
        <v>34</v>
      </c>
      <c r="J90" s="31" t="str">
        <f>E28</f>
        <v>Ing. Lenka Kasperová</v>
      </c>
      <c r="L90" s="33"/>
    </row>
    <row r="91" spans="2:65" s="1" customFormat="1" ht="10.35" customHeight="1">
      <c r="B91" s="33"/>
      <c r="L91" s="33"/>
    </row>
    <row r="92" spans="2:65" s="10" customFormat="1" ht="29.25" customHeight="1">
      <c r="B92" s="112"/>
      <c r="C92" s="113" t="s">
        <v>146</v>
      </c>
      <c r="D92" s="114" t="s">
        <v>57</v>
      </c>
      <c r="E92" s="114" t="s">
        <v>53</v>
      </c>
      <c r="F92" s="114" t="s">
        <v>54</v>
      </c>
      <c r="G92" s="114" t="s">
        <v>147</v>
      </c>
      <c r="H92" s="114" t="s">
        <v>148</v>
      </c>
      <c r="I92" s="114" t="s">
        <v>149</v>
      </c>
      <c r="J92" s="114" t="s">
        <v>140</v>
      </c>
      <c r="K92" s="115" t="s">
        <v>150</v>
      </c>
      <c r="L92" s="112"/>
      <c r="M92" s="57" t="s">
        <v>19</v>
      </c>
      <c r="N92" s="58" t="s">
        <v>42</v>
      </c>
      <c r="O92" s="58" t="s">
        <v>151</v>
      </c>
      <c r="P92" s="58" t="s">
        <v>152</v>
      </c>
      <c r="Q92" s="58" t="s">
        <v>153</v>
      </c>
      <c r="R92" s="58" t="s">
        <v>154</v>
      </c>
      <c r="S92" s="58" t="s">
        <v>155</v>
      </c>
      <c r="T92" s="59" t="s">
        <v>156</v>
      </c>
    </row>
    <row r="93" spans="2:65" s="1" customFormat="1" ht="22.9" customHeight="1">
      <c r="B93" s="33"/>
      <c r="C93" s="62" t="s">
        <v>157</v>
      </c>
      <c r="J93" s="116">
        <f>BK93</f>
        <v>0</v>
      </c>
      <c r="L93" s="33"/>
      <c r="M93" s="60"/>
      <c r="N93" s="51"/>
      <c r="O93" s="51"/>
      <c r="P93" s="117">
        <f>P94</f>
        <v>0</v>
      </c>
      <c r="Q93" s="51"/>
      <c r="R93" s="117">
        <f>R94</f>
        <v>56.502600000000001</v>
      </c>
      <c r="S93" s="51"/>
      <c r="T93" s="118">
        <f>T94</f>
        <v>0</v>
      </c>
      <c r="AT93" s="18" t="s">
        <v>71</v>
      </c>
      <c r="AU93" s="18" t="s">
        <v>141</v>
      </c>
      <c r="BK93" s="119">
        <f>BK94</f>
        <v>0</v>
      </c>
    </row>
    <row r="94" spans="2:65" s="11" customFormat="1" ht="25.9" customHeight="1">
      <c r="B94" s="120"/>
      <c r="D94" s="121" t="s">
        <v>71</v>
      </c>
      <c r="E94" s="122" t="s">
        <v>236</v>
      </c>
      <c r="F94" s="122" t="s">
        <v>237</v>
      </c>
      <c r="I94" s="123"/>
      <c r="J94" s="124">
        <f>BK94</f>
        <v>0</v>
      </c>
      <c r="L94" s="120"/>
      <c r="M94" s="125"/>
      <c r="P94" s="126">
        <f>P95</f>
        <v>0</v>
      </c>
      <c r="R94" s="126">
        <f>R95</f>
        <v>56.502600000000001</v>
      </c>
      <c r="T94" s="127">
        <f>T95</f>
        <v>0</v>
      </c>
      <c r="AR94" s="121" t="s">
        <v>81</v>
      </c>
      <c r="AT94" s="128" t="s">
        <v>71</v>
      </c>
      <c r="AU94" s="128" t="s">
        <v>72</v>
      </c>
      <c r="AY94" s="121" t="s">
        <v>160</v>
      </c>
      <c r="BK94" s="129">
        <f>BK95</f>
        <v>0</v>
      </c>
    </row>
    <row r="95" spans="2:65" s="11" customFormat="1" ht="22.9" customHeight="1">
      <c r="B95" s="120"/>
      <c r="D95" s="121" t="s">
        <v>71</v>
      </c>
      <c r="E95" s="130" t="s">
        <v>473</v>
      </c>
      <c r="F95" s="130" t="s">
        <v>474</v>
      </c>
      <c r="I95" s="123"/>
      <c r="J95" s="131">
        <f>BK95</f>
        <v>0</v>
      </c>
      <c r="L95" s="120"/>
      <c r="M95" s="125"/>
      <c r="P95" s="126">
        <f>SUM(P96:P101)</f>
        <v>0</v>
      </c>
      <c r="R95" s="126">
        <f>SUM(R96:R101)</f>
        <v>56.502600000000001</v>
      </c>
      <c r="T95" s="127">
        <f>SUM(T96:T101)</f>
        <v>0</v>
      </c>
      <c r="AR95" s="121" t="s">
        <v>81</v>
      </c>
      <c r="AT95" s="128" t="s">
        <v>71</v>
      </c>
      <c r="AU95" s="128" t="s">
        <v>79</v>
      </c>
      <c r="AY95" s="121" t="s">
        <v>160</v>
      </c>
      <c r="BK95" s="129">
        <f>SUM(BK96:BK101)</f>
        <v>0</v>
      </c>
    </row>
    <row r="96" spans="2:65" s="1" customFormat="1" ht="16.5" customHeight="1">
      <c r="B96" s="33"/>
      <c r="C96" s="132" t="s">
        <v>244</v>
      </c>
      <c r="D96" s="133" t="s">
        <v>164</v>
      </c>
      <c r="E96" s="134" t="s">
        <v>476</v>
      </c>
      <c r="F96" s="135" t="s">
        <v>477</v>
      </c>
      <c r="G96" s="136" t="s">
        <v>478</v>
      </c>
      <c r="H96" s="137">
        <v>56502.6</v>
      </c>
      <c r="I96" s="138"/>
      <c r="J96" s="139">
        <f>ROUND(I96*H96,2)</f>
        <v>0</v>
      </c>
      <c r="K96" s="135" t="s">
        <v>19</v>
      </c>
      <c r="L96" s="33"/>
      <c r="M96" s="140" t="s">
        <v>19</v>
      </c>
      <c r="N96" s="141" t="s">
        <v>43</v>
      </c>
      <c r="P96" s="142">
        <f>O96*H96</f>
        <v>0</v>
      </c>
      <c r="Q96" s="142">
        <v>1E-3</v>
      </c>
      <c r="R96" s="142">
        <f>Q96*H96</f>
        <v>56.502600000000001</v>
      </c>
      <c r="S96" s="142">
        <v>0</v>
      </c>
      <c r="T96" s="143">
        <f>S96*H96</f>
        <v>0</v>
      </c>
      <c r="AR96" s="144" t="s">
        <v>244</v>
      </c>
      <c r="AT96" s="144" t="s">
        <v>164</v>
      </c>
      <c r="AU96" s="144" t="s">
        <v>81</v>
      </c>
      <c r="AY96" s="18" t="s">
        <v>160</v>
      </c>
      <c r="BE96" s="145">
        <f>IF(N96="základní",J96,0)</f>
        <v>0</v>
      </c>
      <c r="BF96" s="145">
        <f>IF(N96="snížená",J96,0)</f>
        <v>0</v>
      </c>
      <c r="BG96" s="145">
        <f>IF(N96="zákl. přenesená",J96,0)</f>
        <v>0</v>
      </c>
      <c r="BH96" s="145">
        <f>IF(N96="sníž. přenesená",J96,0)</f>
        <v>0</v>
      </c>
      <c r="BI96" s="145">
        <f>IF(N96="nulová",J96,0)</f>
        <v>0</v>
      </c>
      <c r="BJ96" s="18" t="s">
        <v>79</v>
      </c>
      <c r="BK96" s="145">
        <f>ROUND(I96*H96,2)</f>
        <v>0</v>
      </c>
      <c r="BL96" s="18" t="s">
        <v>244</v>
      </c>
      <c r="BM96" s="144" t="s">
        <v>546</v>
      </c>
    </row>
    <row r="97" spans="2:51" s="1" customFormat="1">
      <c r="B97" s="33"/>
      <c r="D97" s="146" t="s">
        <v>171</v>
      </c>
      <c r="F97" s="147" t="s">
        <v>480</v>
      </c>
      <c r="I97" s="148"/>
      <c r="L97" s="33"/>
      <c r="M97" s="149"/>
      <c r="T97" s="54"/>
      <c r="AT97" s="18" t="s">
        <v>171</v>
      </c>
      <c r="AU97" s="18" t="s">
        <v>81</v>
      </c>
    </row>
    <row r="98" spans="2:51" s="1" customFormat="1" ht="19.5">
      <c r="B98" s="33"/>
      <c r="D98" s="146" t="s">
        <v>175</v>
      </c>
      <c r="F98" s="152" t="s">
        <v>481</v>
      </c>
      <c r="I98" s="148"/>
      <c r="L98" s="33"/>
      <c r="M98" s="149"/>
      <c r="T98" s="54"/>
      <c r="AT98" s="18" t="s">
        <v>175</v>
      </c>
      <c r="AU98" s="18" t="s">
        <v>81</v>
      </c>
    </row>
    <row r="99" spans="2:51" s="13" customFormat="1">
      <c r="B99" s="159"/>
      <c r="D99" s="146" t="s">
        <v>177</v>
      </c>
      <c r="E99" s="160" t="s">
        <v>19</v>
      </c>
      <c r="F99" s="161" t="s">
        <v>547</v>
      </c>
      <c r="H99" s="162">
        <v>62533.4</v>
      </c>
      <c r="I99" s="163"/>
      <c r="L99" s="159"/>
      <c r="M99" s="164"/>
      <c r="T99" s="165"/>
      <c r="AT99" s="160" t="s">
        <v>177</v>
      </c>
      <c r="AU99" s="160" t="s">
        <v>81</v>
      </c>
      <c r="AV99" s="13" t="s">
        <v>81</v>
      </c>
      <c r="AW99" s="13" t="s">
        <v>33</v>
      </c>
      <c r="AX99" s="13" t="s">
        <v>72</v>
      </c>
      <c r="AY99" s="160" t="s">
        <v>160</v>
      </c>
    </row>
    <row r="100" spans="2:51" s="13" customFormat="1">
      <c r="B100" s="159"/>
      <c r="D100" s="146" t="s">
        <v>177</v>
      </c>
      <c r="E100" s="160" t="s">
        <v>19</v>
      </c>
      <c r="F100" s="161" t="s">
        <v>483</v>
      </c>
      <c r="H100" s="162">
        <v>-6030.8</v>
      </c>
      <c r="I100" s="163"/>
      <c r="L100" s="159"/>
      <c r="M100" s="164"/>
      <c r="T100" s="165"/>
      <c r="AT100" s="160" t="s">
        <v>177</v>
      </c>
      <c r="AU100" s="160" t="s">
        <v>81</v>
      </c>
      <c r="AV100" s="13" t="s">
        <v>81</v>
      </c>
      <c r="AW100" s="13" t="s">
        <v>33</v>
      </c>
      <c r="AX100" s="13" t="s">
        <v>72</v>
      </c>
      <c r="AY100" s="160" t="s">
        <v>160</v>
      </c>
    </row>
    <row r="101" spans="2:51" s="15" customFormat="1">
      <c r="B101" s="192"/>
      <c r="D101" s="146" t="s">
        <v>177</v>
      </c>
      <c r="E101" s="193" t="s">
        <v>19</v>
      </c>
      <c r="F101" s="194" t="s">
        <v>455</v>
      </c>
      <c r="H101" s="195">
        <v>56502.6</v>
      </c>
      <c r="I101" s="196"/>
      <c r="L101" s="192"/>
      <c r="M101" s="199"/>
      <c r="N101" s="200"/>
      <c r="O101" s="200"/>
      <c r="P101" s="200"/>
      <c r="Q101" s="200"/>
      <c r="R101" s="200"/>
      <c r="S101" s="200"/>
      <c r="T101" s="201"/>
      <c r="AT101" s="193" t="s">
        <v>177</v>
      </c>
      <c r="AU101" s="193" t="s">
        <v>81</v>
      </c>
      <c r="AV101" s="15" t="s">
        <v>169</v>
      </c>
      <c r="AW101" s="15" t="s">
        <v>33</v>
      </c>
      <c r="AX101" s="15" t="s">
        <v>79</v>
      </c>
      <c r="AY101" s="193" t="s">
        <v>160</v>
      </c>
    </row>
    <row r="102" spans="2:51" s="1" customFormat="1" ht="6.95" customHeight="1"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33"/>
    </row>
  </sheetData>
  <sheetProtection algorithmName="SHA-512" hashValue="2EAdgqLq5TDJwrEfubgr8sGcOxzauj/FindZxtpNKYUdNHkWoAzsEQHaHNx/WQrCbpDoTAUsZWAvspsVSm8qbA==" saltValue="0N/SIv4GEaZ01K0B4GwNCCp6pvSZVPrbeQLa+VTD61jmxU9QfBEZCAzdlxJ+h1eQTYAbMg9SeEWsmTarajgRPw==" spinCount="100000" sheet="1" objects="1" scenarios="1" formatColumns="0" formatRows="0" autoFilter="0"/>
  <autoFilter ref="C92:K101" xr:uid="{00000000-0009-0000-0000-00000A000000}"/>
  <mergeCells count="15">
    <mergeCell ref="E79:H79"/>
    <mergeCell ref="E83:H83"/>
    <mergeCell ref="E81:H81"/>
    <mergeCell ref="E85:H85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109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8" t="s">
        <v>125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5" customHeight="1">
      <c r="B4" s="21"/>
      <c r="D4" s="22" t="s">
        <v>132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37" t="str">
        <f>'Rekapitulace stavby'!K6</f>
        <v>Práce a dodávky specifikované v Dodatku č.2 k Dílu IV. dokumentace MVS</v>
      </c>
      <c r="F7" s="338"/>
      <c r="G7" s="338"/>
      <c r="H7" s="338"/>
      <c r="L7" s="21"/>
    </row>
    <row r="8" spans="2:46" ht="12.75">
      <c r="B8" s="21"/>
      <c r="D8" s="28" t="s">
        <v>133</v>
      </c>
      <c r="L8" s="21"/>
    </row>
    <row r="9" spans="2:46" ht="16.5" customHeight="1">
      <c r="B9" s="21"/>
      <c r="E9" s="337" t="s">
        <v>134</v>
      </c>
      <c r="F9" s="302"/>
      <c r="G9" s="302"/>
      <c r="H9" s="302"/>
      <c r="L9" s="21"/>
    </row>
    <row r="10" spans="2:46" ht="12" customHeight="1">
      <c r="B10" s="21"/>
      <c r="D10" s="28" t="s">
        <v>135</v>
      </c>
      <c r="L10" s="21"/>
    </row>
    <row r="11" spans="2:46" s="1" customFormat="1" ht="16.5" customHeight="1">
      <c r="B11" s="33"/>
      <c r="E11" s="300" t="s">
        <v>544</v>
      </c>
      <c r="F11" s="336"/>
      <c r="G11" s="336"/>
      <c r="H11" s="336"/>
      <c r="L11" s="33"/>
    </row>
    <row r="12" spans="2:46" s="1" customFormat="1" ht="12" customHeight="1">
      <c r="B12" s="33"/>
      <c r="D12" s="28" t="s">
        <v>393</v>
      </c>
      <c r="L12" s="33"/>
    </row>
    <row r="13" spans="2:46" s="1" customFormat="1" ht="16.5" customHeight="1">
      <c r="B13" s="33"/>
      <c r="E13" s="331" t="s">
        <v>548</v>
      </c>
      <c r="F13" s="336"/>
      <c r="G13" s="336"/>
      <c r="H13" s="336"/>
      <c r="L13" s="33"/>
    </row>
    <row r="14" spans="2:46" s="1" customFormat="1">
      <c r="B14" s="33"/>
      <c r="L14" s="33"/>
    </row>
    <row r="15" spans="2:46" s="1" customFormat="1" ht="12" customHeight="1">
      <c r="B15" s="33"/>
      <c r="D15" s="28" t="s">
        <v>18</v>
      </c>
      <c r="F15" s="26" t="s">
        <v>19</v>
      </c>
      <c r="I15" s="28" t="s">
        <v>20</v>
      </c>
      <c r="J15" s="26" t="s">
        <v>19</v>
      </c>
      <c r="L15" s="33"/>
    </row>
    <row r="16" spans="2:46" s="1" customFormat="1" ht="12" customHeight="1">
      <c r="B16" s="33"/>
      <c r="D16" s="28" t="s">
        <v>21</v>
      </c>
      <c r="F16" s="26" t="s">
        <v>22</v>
      </c>
      <c r="I16" s="28" t="s">
        <v>23</v>
      </c>
      <c r="J16" s="50" t="str">
        <f>'Rekapitulace stavby'!AN8</f>
        <v>3. 7. 2025</v>
      </c>
      <c r="L16" s="33"/>
    </row>
    <row r="17" spans="2:12" s="1" customFormat="1" ht="10.9" customHeight="1">
      <c r="B17" s="33"/>
      <c r="L17" s="33"/>
    </row>
    <row r="18" spans="2:12" s="1" customFormat="1" ht="12" customHeight="1">
      <c r="B18" s="33"/>
      <c r="D18" s="28" t="s">
        <v>25</v>
      </c>
      <c r="I18" s="28" t="s">
        <v>26</v>
      </c>
      <c r="J18" s="26" t="s">
        <v>19</v>
      </c>
      <c r="L18" s="33"/>
    </row>
    <row r="19" spans="2:12" s="1" customFormat="1" ht="18" customHeight="1">
      <c r="B19" s="33"/>
      <c r="E19" s="26" t="s">
        <v>27</v>
      </c>
      <c r="I19" s="28" t="s">
        <v>28</v>
      </c>
      <c r="J19" s="26" t="s">
        <v>19</v>
      </c>
      <c r="L19" s="33"/>
    </row>
    <row r="20" spans="2:12" s="1" customFormat="1" ht="6.95" customHeight="1">
      <c r="B20" s="33"/>
      <c r="L20" s="33"/>
    </row>
    <row r="21" spans="2:12" s="1" customFormat="1" ht="12" customHeight="1">
      <c r="B21" s="33"/>
      <c r="D21" s="28" t="s">
        <v>29</v>
      </c>
      <c r="I21" s="28" t="s">
        <v>26</v>
      </c>
      <c r="J21" s="29" t="str">
        <f>'Rekapitulace stavby'!AN13</f>
        <v>Vyplň údaj</v>
      </c>
      <c r="L21" s="33"/>
    </row>
    <row r="22" spans="2:12" s="1" customFormat="1" ht="18" customHeight="1">
      <c r="B22" s="33"/>
      <c r="E22" s="339" t="str">
        <f>'Rekapitulace stavby'!E14</f>
        <v>Vyplň údaj</v>
      </c>
      <c r="F22" s="323"/>
      <c r="G22" s="323"/>
      <c r="H22" s="323"/>
      <c r="I22" s="28" t="s">
        <v>28</v>
      </c>
      <c r="J22" s="29" t="str">
        <f>'Rekapitulace stavby'!AN14</f>
        <v>Vyplň údaj</v>
      </c>
      <c r="L22" s="33"/>
    </row>
    <row r="23" spans="2:12" s="1" customFormat="1" ht="6.95" customHeight="1">
      <c r="B23" s="33"/>
      <c r="L23" s="33"/>
    </row>
    <row r="24" spans="2:12" s="1" customFormat="1" ht="12" customHeight="1">
      <c r="B24" s="33"/>
      <c r="D24" s="28" t="s">
        <v>31</v>
      </c>
      <c r="I24" s="28" t="s">
        <v>26</v>
      </c>
      <c r="J24" s="26" t="s">
        <v>19</v>
      </c>
      <c r="L24" s="33"/>
    </row>
    <row r="25" spans="2:12" s="1" customFormat="1" ht="18" customHeight="1">
      <c r="B25" s="33"/>
      <c r="E25" s="26" t="s">
        <v>32</v>
      </c>
      <c r="I25" s="28" t="s">
        <v>28</v>
      </c>
      <c r="J25" s="26" t="s">
        <v>19</v>
      </c>
      <c r="L25" s="33"/>
    </row>
    <row r="26" spans="2:12" s="1" customFormat="1" ht="6.95" customHeight="1">
      <c r="B26" s="33"/>
      <c r="L26" s="33"/>
    </row>
    <row r="27" spans="2:12" s="1" customFormat="1" ht="12" customHeight="1">
      <c r="B27" s="33"/>
      <c r="D27" s="28" t="s">
        <v>34</v>
      </c>
      <c r="I27" s="28" t="s">
        <v>26</v>
      </c>
      <c r="J27" s="26" t="s">
        <v>19</v>
      </c>
      <c r="L27" s="33"/>
    </row>
    <row r="28" spans="2:12" s="1" customFormat="1" ht="18" customHeight="1">
      <c r="B28" s="33"/>
      <c r="E28" s="26" t="s">
        <v>446</v>
      </c>
      <c r="I28" s="28" t="s">
        <v>28</v>
      </c>
      <c r="J28" s="26" t="s">
        <v>19</v>
      </c>
      <c r="L28" s="33"/>
    </row>
    <row r="29" spans="2:12" s="1" customFormat="1" ht="6.95" customHeight="1">
      <c r="B29" s="33"/>
      <c r="L29" s="33"/>
    </row>
    <row r="30" spans="2:12" s="1" customFormat="1" ht="12" customHeight="1">
      <c r="B30" s="33"/>
      <c r="D30" s="28" t="s">
        <v>36</v>
      </c>
      <c r="L30" s="33"/>
    </row>
    <row r="31" spans="2:12" s="7" customFormat="1" ht="214.5" customHeight="1">
      <c r="B31" s="92"/>
      <c r="E31" s="327" t="s">
        <v>137</v>
      </c>
      <c r="F31" s="327"/>
      <c r="G31" s="327"/>
      <c r="H31" s="327"/>
      <c r="L31" s="92"/>
    </row>
    <row r="32" spans="2:12" s="1" customFormat="1" ht="6.95" customHeight="1">
      <c r="B32" s="33"/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25.35" customHeight="1">
      <c r="B34" s="33"/>
      <c r="D34" s="93" t="s">
        <v>38</v>
      </c>
      <c r="J34" s="64">
        <f>ROUND(J94, 2)</f>
        <v>0</v>
      </c>
      <c r="L34" s="33"/>
    </row>
    <row r="35" spans="2:12" s="1" customFormat="1" ht="6.95" customHeight="1">
      <c r="B35" s="33"/>
      <c r="D35" s="51"/>
      <c r="E35" s="51"/>
      <c r="F35" s="51"/>
      <c r="G35" s="51"/>
      <c r="H35" s="51"/>
      <c r="I35" s="51"/>
      <c r="J35" s="51"/>
      <c r="K35" s="51"/>
      <c r="L35" s="33"/>
    </row>
    <row r="36" spans="2:12" s="1" customFormat="1" ht="14.45" customHeight="1">
      <c r="B36" s="33"/>
      <c r="F36" s="36" t="s">
        <v>40</v>
      </c>
      <c r="I36" s="36" t="s">
        <v>39</v>
      </c>
      <c r="J36" s="36" t="s">
        <v>41</v>
      </c>
      <c r="L36" s="33"/>
    </row>
    <row r="37" spans="2:12" s="1" customFormat="1" ht="14.45" customHeight="1">
      <c r="B37" s="33"/>
      <c r="D37" s="53" t="s">
        <v>42</v>
      </c>
      <c r="E37" s="28" t="s">
        <v>43</v>
      </c>
      <c r="F37" s="84">
        <f>ROUND((SUM(BE94:BE108)),  2)</f>
        <v>0</v>
      </c>
      <c r="I37" s="94">
        <v>0.21</v>
      </c>
      <c r="J37" s="84">
        <f>ROUND(((SUM(BE94:BE108))*I37),  2)</f>
        <v>0</v>
      </c>
      <c r="L37" s="33"/>
    </row>
    <row r="38" spans="2:12" s="1" customFormat="1" ht="14.45" customHeight="1">
      <c r="B38" s="33"/>
      <c r="E38" s="28" t="s">
        <v>44</v>
      </c>
      <c r="F38" s="84">
        <f>ROUND((SUM(BF94:BF108)),  2)</f>
        <v>0</v>
      </c>
      <c r="I38" s="94">
        <v>0.12</v>
      </c>
      <c r="J38" s="84">
        <f>ROUND(((SUM(BF94:BF108))*I38),  2)</f>
        <v>0</v>
      </c>
      <c r="L38" s="33"/>
    </row>
    <row r="39" spans="2:12" s="1" customFormat="1" ht="14.45" hidden="1" customHeight="1">
      <c r="B39" s="33"/>
      <c r="E39" s="28" t="s">
        <v>45</v>
      </c>
      <c r="F39" s="84">
        <f>ROUND((SUM(BG94:BG108)),  2)</f>
        <v>0</v>
      </c>
      <c r="I39" s="94">
        <v>0.21</v>
      </c>
      <c r="J39" s="84">
        <f>0</f>
        <v>0</v>
      </c>
      <c r="L39" s="33"/>
    </row>
    <row r="40" spans="2:12" s="1" customFormat="1" ht="14.45" hidden="1" customHeight="1">
      <c r="B40" s="33"/>
      <c r="E40" s="28" t="s">
        <v>46</v>
      </c>
      <c r="F40" s="84">
        <f>ROUND((SUM(BH94:BH108)),  2)</f>
        <v>0</v>
      </c>
      <c r="I40" s="94">
        <v>0.12</v>
      </c>
      <c r="J40" s="84">
        <f>0</f>
        <v>0</v>
      </c>
      <c r="L40" s="33"/>
    </row>
    <row r="41" spans="2:12" s="1" customFormat="1" ht="14.45" hidden="1" customHeight="1">
      <c r="B41" s="33"/>
      <c r="E41" s="28" t="s">
        <v>47</v>
      </c>
      <c r="F41" s="84">
        <f>ROUND((SUM(BI94:BI108)),  2)</f>
        <v>0</v>
      </c>
      <c r="I41" s="94">
        <v>0</v>
      </c>
      <c r="J41" s="84">
        <f>0</f>
        <v>0</v>
      </c>
      <c r="L41" s="33"/>
    </row>
    <row r="42" spans="2:12" s="1" customFormat="1" ht="6.95" customHeight="1">
      <c r="B42" s="33"/>
      <c r="L42" s="33"/>
    </row>
    <row r="43" spans="2:12" s="1" customFormat="1" ht="25.35" customHeight="1">
      <c r="B43" s="33"/>
      <c r="C43" s="95"/>
      <c r="D43" s="96" t="s">
        <v>48</v>
      </c>
      <c r="E43" s="55"/>
      <c r="F43" s="55"/>
      <c r="G43" s="97" t="s">
        <v>49</v>
      </c>
      <c r="H43" s="98" t="s">
        <v>50</v>
      </c>
      <c r="I43" s="55"/>
      <c r="J43" s="99">
        <f>SUM(J34:J41)</f>
        <v>0</v>
      </c>
      <c r="K43" s="100"/>
      <c r="L43" s="33"/>
    </row>
    <row r="44" spans="2:12" s="1" customFormat="1" ht="14.4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3"/>
    </row>
    <row r="48" spans="2:12" s="1" customFormat="1" ht="6.95" customHeight="1">
      <c r="B48" s="44"/>
      <c r="C48" s="45"/>
      <c r="D48" s="45"/>
      <c r="E48" s="45"/>
      <c r="F48" s="45"/>
      <c r="G48" s="45"/>
      <c r="H48" s="45"/>
      <c r="I48" s="45"/>
      <c r="J48" s="45"/>
      <c r="K48" s="45"/>
      <c r="L48" s="33"/>
    </row>
    <row r="49" spans="2:12" s="1" customFormat="1" ht="24.95" customHeight="1">
      <c r="B49" s="33"/>
      <c r="C49" s="22" t="s">
        <v>138</v>
      </c>
      <c r="L49" s="33"/>
    </row>
    <row r="50" spans="2:12" s="1" customFormat="1" ht="6.95" customHeight="1">
      <c r="B50" s="33"/>
      <c r="L50" s="33"/>
    </row>
    <row r="51" spans="2:12" s="1" customFormat="1" ht="12" customHeight="1">
      <c r="B51" s="33"/>
      <c r="C51" s="28" t="s">
        <v>16</v>
      </c>
      <c r="L51" s="33"/>
    </row>
    <row r="52" spans="2:12" s="1" customFormat="1" ht="16.5" customHeight="1">
      <c r="B52" s="33"/>
      <c r="E52" s="337" t="str">
        <f>E7</f>
        <v>Práce a dodávky specifikované v Dodatku č.2 k Dílu IV. dokumentace MVS</v>
      </c>
      <c r="F52" s="338"/>
      <c r="G52" s="338"/>
      <c r="H52" s="338"/>
      <c r="L52" s="33"/>
    </row>
    <row r="53" spans="2:12" ht="12" customHeight="1">
      <c r="B53" s="21"/>
      <c r="C53" s="28" t="s">
        <v>133</v>
      </c>
      <c r="L53" s="21"/>
    </row>
    <row r="54" spans="2:12" ht="16.5" customHeight="1">
      <c r="B54" s="21"/>
      <c r="E54" s="337" t="s">
        <v>134</v>
      </c>
      <c r="F54" s="302"/>
      <c r="G54" s="302"/>
      <c r="H54" s="302"/>
      <c r="L54" s="21"/>
    </row>
    <row r="55" spans="2:12" ht="12" customHeight="1">
      <c r="B55" s="21"/>
      <c r="C55" s="28" t="s">
        <v>135</v>
      </c>
      <c r="L55" s="21"/>
    </row>
    <row r="56" spans="2:12" s="1" customFormat="1" ht="16.5" customHeight="1">
      <c r="B56" s="33"/>
      <c r="E56" s="300" t="s">
        <v>544</v>
      </c>
      <c r="F56" s="336"/>
      <c r="G56" s="336"/>
      <c r="H56" s="336"/>
      <c r="L56" s="33"/>
    </row>
    <row r="57" spans="2:12" s="1" customFormat="1" ht="12" customHeight="1">
      <c r="B57" s="33"/>
      <c r="C57" s="28" t="s">
        <v>393</v>
      </c>
      <c r="L57" s="33"/>
    </row>
    <row r="58" spans="2:12" s="1" customFormat="1" ht="16.5" customHeight="1">
      <c r="B58" s="33"/>
      <c r="E58" s="331" t="str">
        <f>E13</f>
        <v>SO 706-B - Betonové konstrukce</v>
      </c>
      <c r="F58" s="336"/>
      <c r="G58" s="336"/>
      <c r="H58" s="336"/>
      <c r="L58" s="33"/>
    </row>
    <row r="59" spans="2:12" s="1" customFormat="1" ht="6.95" customHeight="1">
      <c r="B59" s="33"/>
      <c r="L59" s="33"/>
    </row>
    <row r="60" spans="2:12" s="1" customFormat="1" ht="12" customHeight="1">
      <c r="B60" s="33"/>
      <c r="C60" s="28" t="s">
        <v>21</v>
      </c>
      <c r="F60" s="26" t="str">
        <f>F16</f>
        <v>Letiště Čáslav</v>
      </c>
      <c r="I60" s="28" t="s">
        <v>23</v>
      </c>
      <c r="J60" s="50" t="str">
        <f>IF(J16="","",J16)</f>
        <v>3. 7. 2025</v>
      </c>
      <c r="L60" s="33"/>
    </row>
    <row r="61" spans="2:12" s="1" customFormat="1" ht="6.95" customHeight="1">
      <c r="B61" s="33"/>
      <c r="L61" s="33"/>
    </row>
    <row r="62" spans="2:12" s="1" customFormat="1" ht="15.2" customHeight="1">
      <c r="B62" s="33"/>
      <c r="C62" s="28" t="s">
        <v>25</v>
      </c>
      <c r="F62" s="26" t="str">
        <f>E19</f>
        <v>Česká Republika - Ministerstvo obrany ČR</v>
      </c>
      <c r="I62" s="28" t="s">
        <v>31</v>
      </c>
      <c r="J62" s="31" t="str">
        <f>E25</f>
        <v xml:space="preserve">AGA-Letiště, s.r.o. </v>
      </c>
      <c r="L62" s="33"/>
    </row>
    <row r="63" spans="2:12" s="1" customFormat="1" ht="15.2" customHeight="1">
      <c r="B63" s="33"/>
      <c r="C63" s="28" t="s">
        <v>29</v>
      </c>
      <c r="F63" s="26" t="str">
        <f>IF(E22="","",E22)</f>
        <v>Vyplň údaj</v>
      </c>
      <c r="I63" s="28" t="s">
        <v>34</v>
      </c>
      <c r="J63" s="31" t="str">
        <f>E28</f>
        <v>Ing. Lenka Kasperová</v>
      </c>
      <c r="L63" s="33"/>
    </row>
    <row r="64" spans="2:12" s="1" customFormat="1" ht="10.35" customHeight="1">
      <c r="B64" s="33"/>
      <c r="L64" s="33"/>
    </row>
    <row r="65" spans="2:47" s="1" customFormat="1" ht="29.25" customHeight="1">
      <c r="B65" s="33"/>
      <c r="C65" s="101" t="s">
        <v>139</v>
      </c>
      <c r="D65" s="95"/>
      <c r="E65" s="95"/>
      <c r="F65" s="95"/>
      <c r="G65" s="95"/>
      <c r="H65" s="95"/>
      <c r="I65" s="95"/>
      <c r="J65" s="102" t="s">
        <v>140</v>
      </c>
      <c r="K65" s="95"/>
      <c r="L65" s="33"/>
    </row>
    <row r="66" spans="2:47" s="1" customFormat="1" ht="10.35" customHeight="1">
      <c r="B66" s="33"/>
      <c r="L66" s="33"/>
    </row>
    <row r="67" spans="2:47" s="1" customFormat="1" ht="22.9" customHeight="1">
      <c r="B67" s="33"/>
      <c r="C67" s="103" t="s">
        <v>70</v>
      </c>
      <c r="J67" s="64">
        <f>J94</f>
        <v>0</v>
      </c>
      <c r="L67" s="33"/>
      <c r="AU67" s="18" t="s">
        <v>141</v>
      </c>
    </row>
    <row r="68" spans="2:47" s="8" customFormat="1" ht="24.95" customHeight="1">
      <c r="B68" s="104"/>
      <c r="D68" s="105" t="s">
        <v>142</v>
      </c>
      <c r="E68" s="106"/>
      <c r="F68" s="106"/>
      <c r="G68" s="106"/>
      <c r="H68" s="106"/>
      <c r="I68" s="106"/>
      <c r="J68" s="107">
        <f>J95</f>
        <v>0</v>
      </c>
      <c r="L68" s="104"/>
    </row>
    <row r="69" spans="2:47" s="9" customFormat="1" ht="19.899999999999999" customHeight="1">
      <c r="B69" s="108"/>
      <c r="D69" s="109" t="s">
        <v>520</v>
      </c>
      <c r="E69" s="110"/>
      <c r="F69" s="110"/>
      <c r="G69" s="110"/>
      <c r="H69" s="110"/>
      <c r="I69" s="110"/>
      <c r="J69" s="111">
        <f>J96</f>
        <v>0</v>
      </c>
      <c r="L69" s="108"/>
    </row>
    <row r="70" spans="2:47" s="9" customFormat="1" ht="19.899999999999999" customHeight="1">
      <c r="B70" s="108"/>
      <c r="D70" s="109" t="s">
        <v>144</v>
      </c>
      <c r="E70" s="110"/>
      <c r="F70" s="110"/>
      <c r="G70" s="110"/>
      <c r="H70" s="110"/>
      <c r="I70" s="110"/>
      <c r="J70" s="111">
        <f>J105</f>
        <v>0</v>
      </c>
      <c r="L70" s="108"/>
    </row>
    <row r="71" spans="2:47" s="1" customFormat="1" ht="21.75" customHeight="1">
      <c r="B71" s="33"/>
      <c r="L71" s="33"/>
    </row>
    <row r="72" spans="2:47" s="1" customFormat="1" ht="6.95" customHeight="1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33"/>
    </row>
    <row r="76" spans="2:47" s="1" customFormat="1" ht="6.95" customHeight="1">
      <c r="B76" s="44"/>
      <c r="C76" s="45"/>
      <c r="D76" s="45"/>
      <c r="E76" s="45"/>
      <c r="F76" s="45"/>
      <c r="G76" s="45"/>
      <c r="H76" s="45"/>
      <c r="I76" s="45"/>
      <c r="J76" s="45"/>
      <c r="K76" s="45"/>
      <c r="L76" s="33"/>
    </row>
    <row r="77" spans="2:47" s="1" customFormat="1" ht="24.95" customHeight="1">
      <c r="B77" s="33"/>
      <c r="C77" s="22" t="s">
        <v>145</v>
      </c>
      <c r="L77" s="33"/>
    </row>
    <row r="78" spans="2:47" s="1" customFormat="1" ht="6.95" customHeight="1">
      <c r="B78" s="33"/>
      <c r="L78" s="33"/>
    </row>
    <row r="79" spans="2:47" s="1" customFormat="1" ht="12" customHeight="1">
      <c r="B79" s="33"/>
      <c r="C79" s="28" t="s">
        <v>16</v>
      </c>
      <c r="L79" s="33"/>
    </row>
    <row r="80" spans="2:47" s="1" customFormat="1" ht="16.5" customHeight="1">
      <c r="B80" s="33"/>
      <c r="E80" s="337" t="str">
        <f>E7</f>
        <v>Práce a dodávky specifikované v Dodatku č.2 k Dílu IV. dokumentace MVS</v>
      </c>
      <c r="F80" s="338"/>
      <c r="G80" s="338"/>
      <c r="H80" s="338"/>
      <c r="L80" s="33"/>
    </row>
    <row r="81" spans="2:63" ht="12" customHeight="1">
      <c r="B81" s="21"/>
      <c r="C81" s="28" t="s">
        <v>133</v>
      </c>
      <c r="L81" s="21"/>
    </row>
    <row r="82" spans="2:63" ht="16.5" customHeight="1">
      <c r="B82" s="21"/>
      <c r="E82" s="337" t="s">
        <v>134</v>
      </c>
      <c r="F82" s="302"/>
      <c r="G82" s="302"/>
      <c r="H82" s="302"/>
      <c r="L82" s="21"/>
    </row>
    <row r="83" spans="2:63" ht="12" customHeight="1">
      <c r="B83" s="21"/>
      <c r="C83" s="28" t="s">
        <v>135</v>
      </c>
      <c r="L83" s="21"/>
    </row>
    <row r="84" spans="2:63" s="1" customFormat="1" ht="16.5" customHeight="1">
      <c r="B84" s="33"/>
      <c r="E84" s="300" t="s">
        <v>544</v>
      </c>
      <c r="F84" s="336"/>
      <c r="G84" s="336"/>
      <c r="H84" s="336"/>
      <c r="L84" s="33"/>
    </row>
    <row r="85" spans="2:63" s="1" customFormat="1" ht="12" customHeight="1">
      <c r="B85" s="33"/>
      <c r="C85" s="28" t="s">
        <v>393</v>
      </c>
      <c r="L85" s="33"/>
    </row>
    <row r="86" spans="2:63" s="1" customFormat="1" ht="16.5" customHeight="1">
      <c r="B86" s="33"/>
      <c r="E86" s="331" t="str">
        <f>E13</f>
        <v>SO 706-B - Betonové konstrukce</v>
      </c>
      <c r="F86" s="336"/>
      <c r="G86" s="336"/>
      <c r="H86" s="336"/>
      <c r="L86" s="33"/>
    </row>
    <row r="87" spans="2:63" s="1" customFormat="1" ht="6.95" customHeight="1">
      <c r="B87" s="33"/>
      <c r="L87" s="33"/>
    </row>
    <row r="88" spans="2:63" s="1" customFormat="1" ht="12" customHeight="1">
      <c r="B88" s="33"/>
      <c r="C88" s="28" t="s">
        <v>21</v>
      </c>
      <c r="F88" s="26" t="str">
        <f>F16</f>
        <v>Letiště Čáslav</v>
      </c>
      <c r="I88" s="28" t="s">
        <v>23</v>
      </c>
      <c r="J88" s="50" t="str">
        <f>IF(J16="","",J16)</f>
        <v>3. 7. 2025</v>
      </c>
      <c r="L88" s="33"/>
    </row>
    <row r="89" spans="2:63" s="1" customFormat="1" ht="6.95" customHeight="1">
      <c r="B89" s="33"/>
      <c r="L89" s="33"/>
    </row>
    <row r="90" spans="2:63" s="1" customFormat="1" ht="15.2" customHeight="1">
      <c r="B90" s="33"/>
      <c r="C90" s="28" t="s">
        <v>25</v>
      </c>
      <c r="F90" s="26" t="str">
        <f>E19</f>
        <v>Česká Republika - Ministerstvo obrany ČR</v>
      </c>
      <c r="I90" s="28" t="s">
        <v>31</v>
      </c>
      <c r="J90" s="31" t="str">
        <f>E25</f>
        <v xml:space="preserve">AGA-Letiště, s.r.o. </v>
      </c>
      <c r="L90" s="33"/>
    </row>
    <row r="91" spans="2:63" s="1" customFormat="1" ht="15.2" customHeight="1">
      <c r="B91" s="33"/>
      <c r="C91" s="28" t="s">
        <v>29</v>
      </c>
      <c r="F91" s="26" t="str">
        <f>IF(E22="","",E22)</f>
        <v>Vyplň údaj</v>
      </c>
      <c r="I91" s="28" t="s">
        <v>34</v>
      </c>
      <c r="J91" s="31" t="str">
        <f>E28</f>
        <v>Ing. Lenka Kasperová</v>
      </c>
      <c r="L91" s="33"/>
    </row>
    <row r="92" spans="2:63" s="1" customFormat="1" ht="10.35" customHeight="1">
      <c r="B92" s="33"/>
      <c r="L92" s="33"/>
    </row>
    <row r="93" spans="2:63" s="10" customFormat="1" ht="29.25" customHeight="1">
      <c r="B93" s="112"/>
      <c r="C93" s="113" t="s">
        <v>146</v>
      </c>
      <c r="D93" s="114" t="s">
        <v>57</v>
      </c>
      <c r="E93" s="114" t="s">
        <v>53</v>
      </c>
      <c r="F93" s="114" t="s">
        <v>54</v>
      </c>
      <c r="G93" s="114" t="s">
        <v>147</v>
      </c>
      <c r="H93" s="114" t="s">
        <v>148</v>
      </c>
      <c r="I93" s="114" t="s">
        <v>149</v>
      </c>
      <c r="J93" s="114" t="s">
        <v>140</v>
      </c>
      <c r="K93" s="115" t="s">
        <v>150</v>
      </c>
      <c r="L93" s="112"/>
      <c r="M93" s="57" t="s">
        <v>19</v>
      </c>
      <c r="N93" s="58" t="s">
        <v>42</v>
      </c>
      <c r="O93" s="58" t="s">
        <v>151</v>
      </c>
      <c r="P93" s="58" t="s">
        <v>152</v>
      </c>
      <c r="Q93" s="58" t="s">
        <v>153</v>
      </c>
      <c r="R93" s="58" t="s">
        <v>154</v>
      </c>
      <c r="S93" s="58" t="s">
        <v>155</v>
      </c>
      <c r="T93" s="59" t="s">
        <v>156</v>
      </c>
    </row>
    <row r="94" spans="2:63" s="1" customFormat="1" ht="22.9" customHeight="1">
      <c r="B94" s="33"/>
      <c r="C94" s="62" t="s">
        <v>157</v>
      </c>
      <c r="J94" s="116">
        <f>BK94</f>
        <v>0</v>
      </c>
      <c r="L94" s="33"/>
      <c r="M94" s="60"/>
      <c r="N94" s="51"/>
      <c r="O94" s="51"/>
      <c r="P94" s="117">
        <f>P95</f>
        <v>0</v>
      </c>
      <c r="Q94" s="51"/>
      <c r="R94" s="117">
        <f>R95</f>
        <v>356.53545517999993</v>
      </c>
      <c r="S94" s="51"/>
      <c r="T94" s="118">
        <f>T95</f>
        <v>0</v>
      </c>
      <c r="AT94" s="18" t="s">
        <v>71</v>
      </c>
      <c r="AU94" s="18" t="s">
        <v>141</v>
      </c>
      <c r="BK94" s="119">
        <f>BK95</f>
        <v>0</v>
      </c>
    </row>
    <row r="95" spans="2:63" s="11" customFormat="1" ht="25.9" customHeight="1">
      <c r="B95" s="120"/>
      <c r="D95" s="121" t="s">
        <v>71</v>
      </c>
      <c r="E95" s="122" t="s">
        <v>158</v>
      </c>
      <c r="F95" s="122" t="s">
        <v>159</v>
      </c>
      <c r="I95" s="123"/>
      <c r="J95" s="124">
        <f>BK95</f>
        <v>0</v>
      </c>
      <c r="L95" s="120"/>
      <c r="M95" s="125"/>
      <c r="P95" s="126">
        <f>P96+P105</f>
        <v>0</v>
      </c>
      <c r="R95" s="126">
        <f>R96+R105</f>
        <v>356.53545517999993</v>
      </c>
      <c r="T95" s="127">
        <f>T96+T105</f>
        <v>0</v>
      </c>
      <c r="AR95" s="121" t="s">
        <v>79</v>
      </c>
      <c r="AT95" s="128" t="s">
        <v>71</v>
      </c>
      <c r="AU95" s="128" t="s">
        <v>72</v>
      </c>
      <c r="AY95" s="121" t="s">
        <v>160</v>
      </c>
      <c r="BK95" s="129">
        <f>BK96+BK105</f>
        <v>0</v>
      </c>
    </row>
    <row r="96" spans="2:63" s="11" customFormat="1" ht="22.9" customHeight="1">
      <c r="B96" s="120"/>
      <c r="D96" s="121" t="s">
        <v>71</v>
      </c>
      <c r="E96" s="130" t="s">
        <v>81</v>
      </c>
      <c r="F96" s="130" t="s">
        <v>521</v>
      </c>
      <c r="I96" s="123"/>
      <c r="J96" s="131">
        <f>BK96</f>
        <v>0</v>
      </c>
      <c r="L96" s="120"/>
      <c r="M96" s="125"/>
      <c r="P96" s="126">
        <f>SUM(P97:P104)</f>
        <v>0</v>
      </c>
      <c r="R96" s="126">
        <f>SUM(R97:R104)</f>
        <v>356.53545517999993</v>
      </c>
      <c r="T96" s="127">
        <f>SUM(T97:T104)</f>
        <v>0</v>
      </c>
      <c r="AR96" s="121" t="s">
        <v>79</v>
      </c>
      <c r="AT96" s="128" t="s">
        <v>71</v>
      </c>
      <c r="AU96" s="128" t="s">
        <v>79</v>
      </c>
      <c r="AY96" s="121" t="s">
        <v>160</v>
      </c>
      <c r="BK96" s="129">
        <f>SUM(BK97:BK104)</f>
        <v>0</v>
      </c>
    </row>
    <row r="97" spans="2:65" s="1" customFormat="1" ht="16.5" customHeight="1">
      <c r="B97" s="33"/>
      <c r="C97" s="132" t="s">
        <v>187</v>
      </c>
      <c r="D97" s="133" t="s">
        <v>164</v>
      </c>
      <c r="E97" s="134" t="s">
        <v>549</v>
      </c>
      <c r="F97" s="135" t="s">
        <v>550</v>
      </c>
      <c r="G97" s="136" t="s">
        <v>194</v>
      </c>
      <c r="H97" s="137">
        <v>336.54469999999998</v>
      </c>
      <c r="I97" s="138"/>
      <c r="J97" s="139">
        <f>ROUND(I97*H97,2)</f>
        <v>0</v>
      </c>
      <c r="K97" s="135" t="s">
        <v>19</v>
      </c>
      <c r="L97" s="33"/>
      <c r="M97" s="140" t="s">
        <v>19</v>
      </c>
      <c r="N97" s="141" t="s">
        <v>43</v>
      </c>
      <c r="P97" s="142">
        <f>O97*H97</f>
        <v>0</v>
      </c>
      <c r="Q97" s="142">
        <v>1.0593999999999999</v>
      </c>
      <c r="R97" s="142">
        <f>Q97*H97</f>
        <v>356.53545517999993</v>
      </c>
      <c r="S97" s="142">
        <v>0</v>
      </c>
      <c r="T97" s="143">
        <f>S97*H97</f>
        <v>0</v>
      </c>
      <c r="AR97" s="144" t="s">
        <v>169</v>
      </c>
      <c r="AT97" s="144" t="s">
        <v>164</v>
      </c>
      <c r="AU97" s="144" t="s">
        <v>81</v>
      </c>
      <c r="AY97" s="18" t="s">
        <v>160</v>
      </c>
      <c r="BE97" s="145">
        <f>IF(N97="základní",J97,0)</f>
        <v>0</v>
      </c>
      <c r="BF97" s="145">
        <f>IF(N97="snížená",J97,0)</f>
        <v>0</v>
      </c>
      <c r="BG97" s="145">
        <f>IF(N97="zákl. přenesená",J97,0)</f>
        <v>0</v>
      </c>
      <c r="BH97" s="145">
        <f>IF(N97="sníž. přenesená",J97,0)</f>
        <v>0</v>
      </c>
      <c r="BI97" s="145">
        <f>IF(N97="nulová",J97,0)</f>
        <v>0</v>
      </c>
      <c r="BJ97" s="18" t="s">
        <v>79</v>
      </c>
      <c r="BK97" s="145">
        <f>ROUND(I97*H97,2)</f>
        <v>0</v>
      </c>
      <c r="BL97" s="18" t="s">
        <v>169</v>
      </c>
      <c r="BM97" s="144" t="s">
        <v>551</v>
      </c>
    </row>
    <row r="98" spans="2:65" s="1" customFormat="1" ht="19.5">
      <c r="B98" s="33"/>
      <c r="D98" s="146" t="s">
        <v>171</v>
      </c>
      <c r="F98" s="147" t="s">
        <v>552</v>
      </c>
      <c r="I98" s="148"/>
      <c r="L98" s="33"/>
      <c r="M98" s="149"/>
      <c r="T98" s="54"/>
      <c r="AT98" s="18" t="s">
        <v>171</v>
      </c>
      <c r="AU98" s="18" t="s">
        <v>81</v>
      </c>
    </row>
    <row r="99" spans="2:65" s="1" customFormat="1" ht="19.5">
      <c r="B99" s="33"/>
      <c r="D99" s="146" t="s">
        <v>175</v>
      </c>
      <c r="F99" s="152" t="s">
        <v>553</v>
      </c>
      <c r="I99" s="148"/>
      <c r="L99" s="33"/>
      <c r="M99" s="149"/>
      <c r="T99" s="54"/>
      <c r="AT99" s="18" t="s">
        <v>175</v>
      </c>
      <c r="AU99" s="18" t="s">
        <v>81</v>
      </c>
    </row>
    <row r="100" spans="2:65" s="12" customFormat="1">
      <c r="B100" s="153"/>
      <c r="D100" s="146" t="s">
        <v>177</v>
      </c>
      <c r="E100" s="154" t="s">
        <v>19</v>
      </c>
      <c r="F100" s="155" t="s">
        <v>554</v>
      </c>
      <c r="H100" s="154" t="s">
        <v>19</v>
      </c>
      <c r="I100" s="156"/>
      <c r="L100" s="153"/>
      <c r="M100" s="157"/>
      <c r="T100" s="158"/>
      <c r="AT100" s="154" t="s">
        <v>177</v>
      </c>
      <c r="AU100" s="154" t="s">
        <v>81</v>
      </c>
      <c r="AV100" s="12" t="s">
        <v>79</v>
      </c>
      <c r="AW100" s="12" t="s">
        <v>33</v>
      </c>
      <c r="AX100" s="12" t="s">
        <v>72</v>
      </c>
      <c r="AY100" s="154" t="s">
        <v>160</v>
      </c>
    </row>
    <row r="101" spans="2:65" s="13" customFormat="1">
      <c r="B101" s="159"/>
      <c r="D101" s="146" t="s">
        <v>177</v>
      </c>
      <c r="E101" s="160" t="s">
        <v>19</v>
      </c>
      <c r="F101" s="161" t="s">
        <v>555</v>
      </c>
      <c r="H101" s="162">
        <v>130.2516</v>
      </c>
      <c r="I101" s="163"/>
      <c r="L101" s="159"/>
      <c r="M101" s="164"/>
      <c r="T101" s="165"/>
      <c r="AT101" s="160" t="s">
        <v>177</v>
      </c>
      <c r="AU101" s="160" t="s">
        <v>81</v>
      </c>
      <c r="AV101" s="13" t="s">
        <v>81</v>
      </c>
      <c r="AW101" s="13" t="s">
        <v>33</v>
      </c>
      <c r="AX101" s="13" t="s">
        <v>72</v>
      </c>
      <c r="AY101" s="160" t="s">
        <v>160</v>
      </c>
    </row>
    <row r="102" spans="2:65" s="13" customFormat="1">
      <c r="B102" s="159"/>
      <c r="D102" s="146" t="s">
        <v>177</v>
      </c>
      <c r="E102" s="160" t="s">
        <v>19</v>
      </c>
      <c r="F102" s="161" t="s">
        <v>556</v>
      </c>
      <c r="H102" s="162">
        <v>158.65039999999999</v>
      </c>
      <c r="I102" s="163"/>
      <c r="L102" s="159"/>
      <c r="M102" s="164"/>
      <c r="T102" s="165"/>
      <c r="AT102" s="160" t="s">
        <v>177</v>
      </c>
      <c r="AU102" s="160" t="s">
        <v>81</v>
      </c>
      <c r="AV102" s="13" t="s">
        <v>81</v>
      </c>
      <c r="AW102" s="13" t="s">
        <v>33</v>
      </c>
      <c r="AX102" s="13" t="s">
        <v>72</v>
      </c>
      <c r="AY102" s="160" t="s">
        <v>160</v>
      </c>
    </row>
    <row r="103" spans="2:65" s="13" customFormat="1">
      <c r="B103" s="159"/>
      <c r="D103" s="146" t="s">
        <v>177</v>
      </c>
      <c r="E103" s="160" t="s">
        <v>19</v>
      </c>
      <c r="F103" s="161" t="s">
        <v>557</v>
      </c>
      <c r="H103" s="162">
        <v>47.642699999999998</v>
      </c>
      <c r="I103" s="163"/>
      <c r="L103" s="159"/>
      <c r="M103" s="164"/>
      <c r="T103" s="165"/>
      <c r="AT103" s="160" t="s">
        <v>177</v>
      </c>
      <c r="AU103" s="160" t="s">
        <v>81</v>
      </c>
      <c r="AV103" s="13" t="s">
        <v>81</v>
      </c>
      <c r="AW103" s="13" t="s">
        <v>33</v>
      </c>
      <c r="AX103" s="13" t="s">
        <v>72</v>
      </c>
      <c r="AY103" s="160" t="s">
        <v>160</v>
      </c>
    </row>
    <row r="104" spans="2:65" s="15" customFormat="1">
      <c r="B104" s="192"/>
      <c r="D104" s="146" t="s">
        <v>177</v>
      </c>
      <c r="E104" s="193" t="s">
        <v>19</v>
      </c>
      <c r="F104" s="194" t="s">
        <v>455</v>
      </c>
      <c r="H104" s="195">
        <v>336.54469999999998</v>
      </c>
      <c r="I104" s="196"/>
      <c r="L104" s="192"/>
      <c r="M104" s="197"/>
      <c r="T104" s="198"/>
      <c r="AT104" s="193" t="s">
        <v>177</v>
      </c>
      <c r="AU104" s="193" t="s">
        <v>81</v>
      </c>
      <c r="AV104" s="15" t="s">
        <v>169</v>
      </c>
      <c r="AW104" s="15" t="s">
        <v>33</v>
      </c>
      <c r="AX104" s="15" t="s">
        <v>79</v>
      </c>
      <c r="AY104" s="193" t="s">
        <v>160</v>
      </c>
    </row>
    <row r="105" spans="2:65" s="11" customFormat="1" ht="22.9" customHeight="1">
      <c r="B105" s="120"/>
      <c r="D105" s="121" t="s">
        <v>71</v>
      </c>
      <c r="E105" s="130" t="s">
        <v>189</v>
      </c>
      <c r="F105" s="130" t="s">
        <v>190</v>
      </c>
      <c r="I105" s="123"/>
      <c r="J105" s="131">
        <f>BK105</f>
        <v>0</v>
      </c>
      <c r="L105" s="120"/>
      <c r="M105" s="125"/>
      <c r="P105" s="126">
        <f>SUM(P106:P108)</f>
        <v>0</v>
      </c>
      <c r="R105" s="126">
        <f>SUM(R106:R108)</f>
        <v>0</v>
      </c>
      <c r="T105" s="127">
        <f>SUM(T106:T108)</f>
        <v>0</v>
      </c>
      <c r="AR105" s="121" t="s">
        <v>79</v>
      </c>
      <c r="AT105" s="128" t="s">
        <v>71</v>
      </c>
      <c r="AU105" s="128" t="s">
        <v>79</v>
      </c>
      <c r="AY105" s="121" t="s">
        <v>160</v>
      </c>
      <c r="BK105" s="129">
        <f>SUM(BK106:BK108)</f>
        <v>0</v>
      </c>
    </row>
    <row r="106" spans="2:65" s="1" customFormat="1" ht="21.75" customHeight="1">
      <c r="B106" s="33"/>
      <c r="C106" s="132" t="s">
        <v>558</v>
      </c>
      <c r="D106" s="133" t="s">
        <v>164</v>
      </c>
      <c r="E106" s="134" t="s">
        <v>559</v>
      </c>
      <c r="F106" s="135" t="s">
        <v>560</v>
      </c>
      <c r="G106" s="136" t="s">
        <v>194</v>
      </c>
      <c r="H106" s="137">
        <v>356.53550000000001</v>
      </c>
      <c r="I106" s="138"/>
      <c r="J106" s="139">
        <f>ROUND(I106*H106,2)</f>
        <v>0</v>
      </c>
      <c r="K106" s="135" t="s">
        <v>168</v>
      </c>
      <c r="L106" s="33"/>
      <c r="M106" s="140" t="s">
        <v>19</v>
      </c>
      <c r="N106" s="141" t="s">
        <v>43</v>
      </c>
      <c r="P106" s="142">
        <f>O106*H106</f>
        <v>0</v>
      </c>
      <c r="Q106" s="142">
        <v>0</v>
      </c>
      <c r="R106" s="142">
        <f>Q106*H106</f>
        <v>0</v>
      </c>
      <c r="S106" s="142">
        <v>0</v>
      </c>
      <c r="T106" s="143">
        <f>S106*H106</f>
        <v>0</v>
      </c>
      <c r="AR106" s="144" t="s">
        <v>169</v>
      </c>
      <c r="AT106" s="144" t="s">
        <v>164</v>
      </c>
      <c r="AU106" s="144" t="s">
        <v>81</v>
      </c>
      <c r="AY106" s="18" t="s">
        <v>160</v>
      </c>
      <c r="BE106" s="145">
        <f>IF(N106="základní",J106,0)</f>
        <v>0</v>
      </c>
      <c r="BF106" s="145">
        <f>IF(N106="snížená",J106,0)</f>
        <v>0</v>
      </c>
      <c r="BG106" s="145">
        <f>IF(N106="zákl. přenesená",J106,0)</f>
        <v>0</v>
      </c>
      <c r="BH106" s="145">
        <f>IF(N106="sníž. přenesená",J106,0)</f>
        <v>0</v>
      </c>
      <c r="BI106" s="145">
        <f>IF(N106="nulová",J106,0)</f>
        <v>0</v>
      </c>
      <c r="BJ106" s="18" t="s">
        <v>79</v>
      </c>
      <c r="BK106" s="145">
        <f>ROUND(I106*H106,2)</f>
        <v>0</v>
      </c>
      <c r="BL106" s="18" t="s">
        <v>169</v>
      </c>
      <c r="BM106" s="144" t="s">
        <v>561</v>
      </c>
    </row>
    <row r="107" spans="2:65" s="1" customFormat="1" ht="19.5">
      <c r="B107" s="33"/>
      <c r="D107" s="146" t="s">
        <v>171</v>
      </c>
      <c r="F107" s="147" t="s">
        <v>562</v>
      </c>
      <c r="I107" s="148"/>
      <c r="L107" s="33"/>
      <c r="M107" s="149"/>
      <c r="T107" s="54"/>
      <c r="AT107" s="18" t="s">
        <v>171</v>
      </c>
      <c r="AU107" s="18" t="s">
        <v>81</v>
      </c>
    </row>
    <row r="108" spans="2:65" s="1" customFormat="1">
      <c r="B108" s="33"/>
      <c r="D108" s="150" t="s">
        <v>173</v>
      </c>
      <c r="F108" s="151" t="s">
        <v>563</v>
      </c>
      <c r="I108" s="148"/>
      <c r="L108" s="33"/>
      <c r="M108" s="177"/>
      <c r="N108" s="178"/>
      <c r="O108" s="178"/>
      <c r="P108" s="178"/>
      <c r="Q108" s="178"/>
      <c r="R108" s="178"/>
      <c r="S108" s="178"/>
      <c r="T108" s="179"/>
      <c r="AT108" s="18" t="s">
        <v>173</v>
      </c>
      <c r="AU108" s="18" t="s">
        <v>81</v>
      </c>
    </row>
    <row r="109" spans="2:65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33"/>
    </row>
  </sheetData>
  <sheetProtection algorithmName="SHA-512" hashValue="QHfspi8y7ITbwD44e3s4pbfDIjFmaRQU0M5ILHd6zn+9tN/EK2Emg9pWoKVXmJmpLuaNHRBnCOn0UCXcMJKuhA==" saltValue="EvL+mx+ROrRrd3S4iRIZ8YHoFStdQv75VDyVI8eQg+yfGi8k9GcIzmlpK505OPgzrLOlVkY3zfvh9zHW8aZA2w==" spinCount="100000" sheet="1" objects="1" scenarios="1" formatColumns="0" formatRows="0" autoFilter="0"/>
  <autoFilter ref="C93:K108" xr:uid="{00000000-0009-0000-0000-00000B000000}"/>
  <mergeCells count="15">
    <mergeCell ref="E80:H80"/>
    <mergeCell ref="E84:H84"/>
    <mergeCell ref="E82:H82"/>
    <mergeCell ref="E86:H86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hyperlinks>
    <hyperlink ref="F108" r:id="rId1" xr:uid="{00000000-0004-0000-0B00-000000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2"/>
  <headerFooter>
    <oddFooter>&amp;CStrana &amp;P z &amp;N</oddFooter>
  </headerFooter>
  <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99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8" t="s">
        <v>128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5" customHeight="1">
      <c r="B4" s="21"/>
      <c r="D4" s="22" t="s">
        <v>132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37" t="str">
        <f>'Rekapitulace stavby'!K6</f>
        <v>Práce a dodávky specifikované v Dodatku č.2 k Dílu IV. dokumentace MVS</v>
      </c>
      <c r="F7" s="338"/>
      <c r="G7" s="338"/>
      <c r="H7" s="338"/>
      <c r="L7" s="21"/>
    </row>
    <row r="8" spans="2:46" ht="12" customHeight="1">
      <c r="B8" s="21"/>
      <c r="D8" s="28" t="s">
        <v>133</v>
      </c>
      <c r="L8" s="21"/>
    </row>
    <row r="9" spans="2:46" s="1" customFormat="1" ht="16.5" customHeight="1">
      <c r="B9" s="33"/>
      <c r="E9" s="337" t="s">
        <v>134</v>
      </c>
      <c r="F9" s="336"/>
      <c r="G9" s="336"/>
      <c r="H9" s="336"/>
      <c r="L9" s="33"/>
    </row>
    <row r="10" spans="2:46" s="1" customFormat="1" ht="12" customHeight="1">
      <c r="B10" s="33"/>
      <c r="D10" s="28" t="s">
        <v>135</v>
      </c>
      <c r="L10" s="33"/>
    </row>
    <row r="11" spans="2:46" s="1" customFormat="1" ht="16.5" customHeight="1">
      <c r="B11" s="33"/>
      <c r="E11" s="331" t="s">
        <v>564</v>
      </c>
      <c r="F11" s="336"/>
      <c r="G11" s="336"/>
      <c r="H11" s="336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3. 7. 2025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19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19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29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39" t="str">
        <f>'Rekapitulace stavby'!E14</f>
        <v>Vyplň údaj</v>
      </c>
      <c r="F20" s="323"/>
      <c r="G20" s="323"/>
      <c r="H20" s="323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31</v>
      </c>
      <c r="I22" s="28" t="s">
        <v>26</v>
      </c>
      <c r="J22" s="26" t="s">
        <v>19</v>
      </c>
      <c r="L22" s="33"/>
    </row>
    <row r="23" spans="2:12" s="1" customFormat="1" ht="18" customHeight="1">
      <c r="B23" s="33"/>
      <c r="E23" s="26" t="s">
        <v>32</v>
      </c>
      <c r="I23" s="28" t="s">
        <v>28</v>
      </c>
      <c r="J23" s="26" t="s">
        <v>19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34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>
      <c r="B26" s="33"/>
      <c r="E26" s="26" t="str">
        <f>IF('Rekapitulace stavby'!E20="","",'Rekapitulace stavby'!E20)</f>
        <v xml:space="preserve"> </v>
      </c>
      <c r="I26" s="28" t="s">
        <v>28</v>
      </c>
      <c r="J26" s="26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36</v>
      </c>
      <c r="L28" s="33"/>
    </row>
    <row r="29" spans="2:12" s="7" customFormat="1" ht="214.5" customHeight="1">
      <c r="B29" s="92"/>
      <c r="E29" s="327" t="s">
        <v>137</v>
      </c>
      <c r="F29" s="327"/>
      <c r="G29" s="327"/>
      <c r="H29" s="327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38</v>
      </c>
      <c r="J32" s="64">
        <f>ROUND(J87,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40</v>
      </c>
      <c r="I34" s="36" t="s">
        <v>39</v>
      </c>
      <c r="J34" s="36" t="s">
        <v>41</v>
      </c>
      <c r="L34" s="33"/>
    </row>
    <row r="35" spans="2:12" s="1" customFormat="1" ht="14.45" customHeight="1">
      <c r="B35" s="33"/>
      <c r="D35" s="53" t="s">
        <v>42</v>
      </c>
      <c r="E35" s="28" t="s">
        <v>43</v>
      </c>
      <c r="F35" s="84">
        <f>ROUND((SUM(BE87:BE98)),  2)</f>
        <v>0</v>
      </c>
      <c r="I35" s="94">
        <v>0.21</v>
      </c>
      <c r="J35" s="84">
        <f>ROUND(((SUM(BE87:BE98))*I35),  2)</f>
        <v>0</v>
      </c>
      <c r="L35" s="33"/>
    </row>
    <row r="36" spans="2:12" s="1" customFormat="1" ht="14.45" customHeight="1">
      <c r="B36" s="33"/>
      <c r="E36" s="28" t="s">
        <v>44</v>
      </c>
      <c r="F36" s="84">
        <f>ROUND((SUM(BF87:BF98)),  2)</f>
        <v>0</v>
      </c>
      <c r="I36" s="94">
        <v>0.12</v>
      </c>
      <c r="J36" s="84">
        <f>ROUND(((SUM(BF87:BF98))*I36),  2)</f>
        <v>0</v>
      </c>
      <c r="L36" s="33"/>
    </row>
    <row r="37" spans="2:12" s="1" customFormat="1" ht="14.45" hidden="1" customHeight="1">
      <c r="B37" s="33"/>
      <c r="E37" s="28" t="s">
        <v>45</v>
      </c>
      <c r="F37" s="84">
        <f>ROUND((SUM(BG87:BG98)),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46</v>
      </c>
      <c r="F38" s="84">
        <f>ROUND((SUM(BH87:BH98)),  2)</f>
        <v>0</v>
      </c>
      <c r="I38" s="94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47</v>
      </c>
      <c r="F39" s="84">
        <f>ROUND((SUM(BI87:BI98)),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48</v>
      </c>
      <c r="E41" s="55"/>
      <c r="F41" s="55"/>
      <c r="G41" s="97" t="s">
        <v>49</v>
      </c>
      <c r="H41" s="98" t="s">
        <v>50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138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37" t="str">
        <f>E7</f>
        <v>Práce a dodávky specifikované v Dodatku č.2 k Dílu IV. dokumentace MVS</v>
      </c>
      <c r="F50" s="338"/>
      <c r="G50" s="338"/>
      <c r="H50" s="338"/>
      <c r="L50" s="33"/>
    </row>
    <row r="51" spans="2:47" ht="12" customHeight="1">
      <c r="B51" s="21"/>
      <c r="C51" s="28" t="s">
        <v>133</v>
      </c>
      <c r="L51" s="21"/>
    </row>
    <row r="52" spans="2:47" s="1" customFormat="1" ht="16.5" customHeight="1">
      <c r="B52" s="33"/>
      <c r="E52" s="337" t="s">
        <v>134</v>
      </c>
      <c r="F52" s="336"/>
      <c r="G52" s="336"/>
      <c r="H52" s="336"/>
      <c r="L52" s="33"/>
    </row>
    <row r="53" spans="2:47" s="1" customFormat="1" ht="12" customHeight="1">
      <c r="B53" s="33"/>
      <c r="C53" s="28" t="s">
        <v>135</v>
      </c>
      <c r="L53" s="33"/>
    </row>
    <row r="54" spans="2:47" s="1" customFormat="1" ht="16.5" customHeight="1">
      <c r="B54" s="33"/>
      <c r="E54" s="331" t="str">
        <f>E11</f>
        <v>SO 708_700 - Strojovna SHZ u hangáru H3 - Silnoproudé rozovdy vč. osvětlení</v>
      </c>
      <c r="F54" s="336"/>
      <c r="G54" s="336"/>
      <c r="H54" s="336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Letiště Čáslav</v>
      </c>
      <c r="I56" s="28" t="s">
        <v>23</v>
      </c>
      <c r="J56" s="50" t="str">
        <f>IF(J14="","",J14)</f>
        <v>3. 7. 2025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>Česká Republika - Ministerstvo obrany ČR</v>
      </c>
      <c r="I58" s="28" t="s">
        <v>31</v>
      </c>
      <c r="J58" s="31" t="str">
        <f>E23</f>
        <v xml:space="preserve">AGA-Letiště, s.r.o. </v>
      </c>
      <c r="L58" s="33"/>
    </row>
    <row r="59" spans="2:47" s="1" customFormat="1" ht="15.2" customHeight="1">
      <c r="B59" s="33"/>
      <c r="C59" s="28" t="s">
        <v>29</v>
      </c>
      <c r="F59" s="26" t="str">
        <f>IF(E20="","",E20)</f>
        <v>Vyplň údaj</v>
      </c>
      <c r="I59" s="28" t="s">
        <v>34</v>
      </c>
      <c r="J59" s="31" t="str">
        <f>E26</f>
        <v xml:space="preserve"> 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139</v>
      </c>
      <c r="D61" s="95"/>
      <c r="E61" s="95"/>
      <c r="F61" s="95"/>
      <c r="G61" s="95"/>
      <c r="H61" s="95"/>
      <c r="I61" s="95"/>
      <c r="J61" s="102" t="s">
        <v>140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70</v>
      </c>
      <c r="J63" s="64">
        <f>J87</f>
        <v>0</v>
      </c>
      <c r="L63" s="33"/>
      <c r="AU63" s="18" t="s">
        <v>141</v>
      </c>
    </row>
    <row r="64" spans="2:47" s="8" customFormat="1" ht="24.95" customHeight="1">
      <c r="B64" s="104"/>
      <c r="D64" s="105" t="s">
        <v>387</v>
      </c>
      <c r="E64" s="106"/>
      <c r="F64" s="106"/>
      <c r="G64" s="106"/>
      <c r="H64" s="106"/>
      <c r="I64" s="106"/>
      <c r="J64" s="107">
        <f>J88</f>
        <v>0</v>
      </c>
      <c r="L64" s="104"/>
    </row>
    <row r="65" spans="2:12" s="8" customFormat="1" ht="24.95" customHeight="1">
      <c r="B65" s="104"/>
      <c r="D65" s="105" t="s">
        <v>486</v>
      </c>
      <c r="E65" s="106"/>
      <c r="F65" s="106"/>
      <c r="G65" s="106"/>
      <c r="H65" s="106"/>
      <c r="I65" s="106"/>
      <c r="J65" s="107">
        <f>J94</f>
        <v>0</v>
      </c>
      <c r="L65" s="104"/>
    </row>
    <row r="66" spans="2:12" s="1" customFormat="1" ht="21.75" customHeight="1">
      <c r="B66" s="33"/>
      <c r="L66" s="33"/>
    </row>
    <row r="67" spans="2:12" s="1" customFormat="1" ht="6.95" customHeight="1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71" spans="2:12" s="1" customFormat="1" ht="6.95" customHeight="1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5" customHeight="1">
      <c r="B72" s="33"/>
      <c r="C72" s="22" t="s">
        <v>145</v>
      </c>
      <c r="L72" s="33"/>
    </row>
    <row r="73" spans="2:12" s="1" customFormat="1" ht="6.95" customHeight="1">
      <c r="B73" s="33"/>
      <c r="L73" s="33"/>
    </row>
    <row r="74" spans="2:12" s="1" customFormat="1" ht="12" customHeight="1">
      <c r="B74" s="33"/>
      <c r="C74" s="28" t="s">
        <v>16</v>
      </c>
      <c r="L74" s="33"/>
    </row>
    <row r="75" spans="2:12" s="1" customFormat="1" ht="16.5" customHeight="1">
      <c r="B75" s="33"/>
      <c r="E75" s="337" t="str">
        <f>E7</f>
        <v>Práce a dodávky specifikované v Dodatku č.2 k Dílu IV. dokumentace MVS</v>
      </c>
      <c r="F75" s="338"/>
      <c r="G75" s="338"/>
      <c r="H75" s="338"/>
      <c r="L75" s="33"/>
    </row>
    <row r="76" spans="2:12" ht="12" customHeight="1">
      <c r="B76" s="21"/>
      <c r="C76" s="28" t="s">
        <v>133</v>
      </c>
      <c r="L76" s="21"/>
    </row>
    <row r="77" spans="2:12" s="1" customFormat="1" ht="16.5" customHeight="1">
      <c r="B77" s="33"/>
      <c r="E77" s="337" t="s">
        <v>134</v>
      </c>
      <c r="F77" s="336"/>
      <c r="G77" s="336"/>
      <c r="H77" s="336"/>
      <c r="L77" s="33"/>
    </row>
    <row r="78" spans="2:12" s="1" customFormat="1" ht="12" customHeight="1">
      <c r="B78" s="33"/>
      <c r="C78" s="28" t="s">
        <v>135</v>
      </c>
      <c r="L78" s="33"/>
    </row>
    <row r="79" spans="2:12" s="1" customFormat="1" ht="16.5" customHeight="1">
      <c r="B79" s="33"/>
      <c r="E79" s="331" t="str">
        <f>E11</f>
        <v>SO 708_700 - Strojovna SHZ u hangáru H3 - Silnoproudé rozovdy vč. osvětlení</v>
      </c>
      <c r="F79" s="336"/>
      <c r="G79" s="336"/>
      <c r="H79" s="336"/>
      <c r="L79" s="33"/>
    </row>
    <row r="80" spans="2:12" s="1" customFormat="1" ht="6.95" customHeight="1">
      <c r="B80" s="33"/>
      <c r="L80" s="33"/>
    </row>
    <row r="81" spans="2:65" s="1" customFormat="1" ht="12" customHeight="1">
      <c r="B81" s="33"/>
      <c r="C81" s="28" t="s">
        <v>21</v>
      </c>
      <c r="F81" s="26" t="str">
        <f>F14</f>
        <v>Letiště Čáslav</v>
      </c>
      <c r="I81" s="28" t="s">
        <v>23</v>
      </c>
      <c r="J81" s="50" t="str">
        <f>IF(J14="","",J14)</f>
        <v>3. 7. 2025</v>
      </c>
      <c r="L81" s="33"/>
    </row>
    <row r="82" spans="2:65" s="1" customFormat="1" ht="6.95" customHeight="1">
      <c r="B82" s="33"/>
      <c r="L82" s="33"/>
    </row>
    <row r="83" spans="2:65" s="1" customFormat="1" ht="15.2" customHeight="1">
      <c r="B83" s="33"/>
      <c r="C83" s="28" t="s">
        <v>25</v>
      </c>
      <c r="F83" s="26" t="str">
        <f>E17</f>
        <v>Česká Republika - Ministerstvo obrany ČR</v>
      </c>
      <c r="I83" s="28" t="s">
        <v>31</v>
      </c>
      <c r="J83" s="31" t="str">
        <f>E23</f>
        <v xml:space="preserve">AGA-Letiště, s.r.o. </v>
      </c>
      <c r="L83" s="33"/>
    </row>
    <row r="84" spans="2:65" s="1" customFormat="1" ht="15.2" customHeight="1">
      <c r="B84" s="33"/>
      <c r="C84" s="28" t="s">
        <v>29</v>
      </c>
      <c r="F84" s="26" t="str">
        <f>IF(E20="","",E20)</f>
        <v>Vyplň údaj</v>
      </c>
      <c r="I84" s="28" t="s">
        <v>34</v>
      </c>
      <c r="J84" s="31" t="str">
        <f>E26</f>
        <v xml:space="preserve"> </v>
      </c>
      <c r="L84" s="33"/>
    </row>
    <row r="85" spans="2:65" s="1" customFormat="1" ht="10.35" customHeight="1">
      <c r="B85" s="33"/>
      <c r="L85" s="33"/>
    </row>
    <row r="86" spans="2:65" s="10" customFormat="1" ht="29.25" customHeight="1">
      <c r="B86" s="112"/>
      <c r="C86" s="113" t="s">
        <v>146</v>
      </c>
      <c r="D86" s="114" t="s">
        <v>57</v>
      </c>
      <c r="E86" s="114" t="s">
        <v>53</v>
      </c>
      <c r="F86" s="114" t="s">
        <v>54</v>
      </c>
      <c r="G86" s="114" t="s">
        <v>147</v>
      </c>
      <c r="H86" s="114" t="s">
        <v>148</v>
      </c>
      <c r="I86" s="114" t="s">
        <v>149</v>
      </c>
      <c r="J86" s="114" t="s">
        <v>140</v>
      </c>
      <c r="K86" s="115" t="s">
        <v>150</v>
      </c>
      <c r="L86" s="112"/>
      <c r="M86" s="57" t="s">
        <v>19</v>
      </c>
      <c r="N86" s="58" t="s">
        <v>42</v>
      </c>
      <c r="O86" s="58" t="s">
        <v>151</v>
      </c>
      <c r="P86" s="58" t="s">
        <v>152</v>
      </c>
      <c r="Q86" s="58" t="s">
        <v>153</v>
      </c>
      <c r="R86" s="58" t="s">
        <v>154</v>
      </c>
      <c r="S86" s="58" t="s">
        <v>155</v>
      </c>
      <c r="T86" s="59" t="s">
        <v>156</v>
      </c>
    </row>
    <row r="87" spans="2:65" s="1" customFormat="1" ht="22.9" customHeight="1">
      <c r="B87" s="33"/>
      <c r="C87" s="62" t="s">
        <v>157</v>
      </c>
      <c r="J87" s="116">
        <f>BK87</f>
        <v>0</v>
      </c>
      <c r="L87" s="33"/>
      <c r="M87" s="60"/>
      <c r="N87" s="51"/>
      <c r="O87" s="51"/>
      <c r="P87" s="117">
        <f>P88+P94</f>
        <v>0</v>
      </c>
      <c r="Q87" s="51"/>
      <c r="R87" s="117">
        <f>R88+R94</f>
        <v>0</v>
      </c>
      <c r="S87" s="51"/>
      <c r="T87" s="118">
        <f>T88+T94</f>
        <v>0</v>
      </c>
      <c r="AT87" s="18" t="s">
        <v>71</v>
      </c>
      <c r="AU87" s="18" t="s">
        <v>141</v>
      </c>
      <c r="BK87" s="119">
        <f>BK88+BK94</f>
        <v>0</v>
      </c>
    </row>
    <row r="88" spans="2:65" s="11" customFormat="1" ht="25.9" customHeight="1">
      <c r="B88" s="120"/>
      <c r="D88" s="121" t="s">
        <v>71</v>
      </c>
      <c r="E88" s="122" t="s">
        <v>388</v>
      </c>
      <c r="F88" s="122" t="s">
        <v>337</v>
      </c>
      <c r="I88" s="123"/>
      <c r="J88" s="124">
        <f>BK88</f>
        <v>0</v>
      </c>
      <c r="L88" s="120"/>
      <c r="M88" s="125"/>
      <c r="P88" s="126">
        <f>SUM(P89:P93)</f>
        <v>0</v>
      </c>
      <c r="R88" s="126">
        <f>SUM(R89:R93)</f>
        <v>0</v>
      </c>
      <c r="T88" s="127">
        <f>SUM(T89:T93)</f>
        <v>0</v>
      </c>
      <c r="AR88" s="121" t="s">
        <v>79</v>
      </c>
      <c r="AT88" s="128" t="s">
        <v>71</v>
      </c>
      <c r="AU88" s="128" t="s">
        <v>72</v>
      </c>
      <c r="AY88" s="121" t="s">
        <v>160</v>
      </c>
      <c r="BK88" s="129">
        <f>SUM(BK89:BK93)</f>
        <v>0</v>
      </c>
    </row>
    <row r="89" spans="2:65" s="1" customFormat="1" ht="16.5" customHeight="1">
      <c r="B89" s="33"/>
      <c r="C89" s="132" t="s">
        <v>565</v>
      </c>
      <c r="D89" s="133" t="s">
        <v>164</v>
      </c>
      <c r="E89" s="134" t="s">
        <v>566</v>
      </c>
      <c r="F89" s="135" t="s">
        <v>567</v>
      </c>
      <c r="G89" s="136" t="s">
        <v>243</v>
      </c>
      <c r="H89" s="137">
        <v>32</v>
      </c>
      <c r="I89" s="138"/>
      <c r="J89" s="139">
        <f>ROUND(I89*H89,2)</f>
        <v>0</v>
      </c>
      <c r="K89" s="135" t="s">
        <v>168</v>
      </c>
      <c r="L89" s="33"/>
      <c r="M89" s="140" t="s">
        <v>19</v>
      </c>
      <c r="N89" s="141" t="s">
        <v>43</v>
      </c>
      <c r="P89" s="142">
        <f>O89*H89</f>
        <v>0</v>
      </c>
      <c r="Q89" s="142">
        <v>0</v>
      </c>
      <c r="R89" s="142">
        <f>Q89*H89</f>
        <v>0</v>
      </c>
      <c r="S89" s="142">
        <v>0</v>
      </c>
      <c r="T89" s="143">
        <f>S89*H89</f>
        <v>0</v>
      </c>
      <c r="AR89" s="144" t="s">
        <v>169</v>
      </c>
      <c r="AT89" s="144" t="s">
        <v>164</v>
      </c>
      <c r="AU89" s="144" t="s">
        <v>79</v>
      </c>
      <c r="AY89" s="18" t="s">
        <v>160</v>
      </c>
      <c r="BE89" s="145">
        <f>IF(N89="základní",J89,0)</f>
        <v>0</v>
      </c>
      <c r="BF89" s="145">
        <f>IF(N89="snížená",J89,0)</f>
        <v>0</v>
      </c>
      <c r="BG89" s="145">
        <f>IF(N89="zákl. přenesená",J89,0)</f>
        <v>0</v>
      </c>
      <c r="BH89" s="145">
        <f>IF(N89="sníž. přenesená",J89,0)</f>
        <v>0</v>
      </c>
      <c r="BI89" s="145">
        <f>IF(N89="nulová",J89,0)</f>
        <v>0</v>
      </c>
      <c r="BJ89" s="18" t="s">
        <v>79</v>
      </c>
      <c r="BK89" s="145">
        <f>ROUND(I89*H89,2)</f>
        <v>0</v>
      </c>
      <c r="BL89" s="18" t="s">
        <v>169</v>
      </c>
      <c r="BM89" s="144" t="s">
        <v>568</v>
      </c>
    </row>
    <row r="90" spans="2:65" s="1" customFormat="1">
      <c r="B90" s="33"/>
      <c r="D90" s="146" t="s">
        <v>171</v>
      </c>
      <c r="F90" s="147" t="s">
        <v>567</v>
      </c>
      <c r="I90" s="148"/>
      <c r="L90" s="33"/>
      <c r="M90" s="149"/>
      <c r="T90" s="54"/>
      <c r="AT90" s="18" t="s">
        <v>171</v>
      </c>
      <c r="AU90" s="18" t="s">
        <v>79</v>
      </c>
    </row>
    <row r="91" spans="2:65" s="1" customFormat="1">
      <c r="B91" s="33"/>
      <c r="D91" s="150" t="s">
        <v>173</v>
      </c>
      <c r="F91" s="151" t="s">
        <v>569</v>
      </c>
      <c r="I91" s="148"/>
      <c r="L91" s="33"/>
      <c r="M91" s="149"/>
      <c r="T91" s="54"/>
      <c r="AT91" s="18" t="s">
        <v>173</v>
      </c>
      <c r="AU91" s="18" t="s">
        <v>79</v>
      </c>
    </row>
    <row r="92" spans="2:65" s="1" customFormat="1" ht="19.5">
      <c r="B92" s="33"/>
      <c r="D92" s="146" t="s">
        <v>175</v>
      </c>
      <c r="F92" s="152" t="s">
        <v>570</v>
      </c>
      <c r="I92" s="148"/>
      <c r="L92" s="33"/>
      <c r="M92" s="149"/>
      <c r="T92" s="54"/>
      <c r="AT92" s="18" t="s">
        <v>175</v>
      </c>
      <c r="AU92" s="18" t="s">
        <v>79</v>
      </c>
    </row>
    <row r="93" spans="2:65" s="13" customFormat="1">
      <c r="B93" s="159"/>
      <c r="D93" s="146" t="s">
        <v>177</v>
      </c>
      <c r="E93" s="160" t="s">
        <v>19</v>
      </c>
      <c r="F93" s="161" t="s">
        <v>571</v>
      </c>
      <c r="H93" s="162">
        <v>32</v>
      </c>
      <c r="I93" s="163"/>
      <c r="L93" s="159"/>
      <c r="M93" s="164"/>
      <c r="T93" s="165"/>
      <c r="AT93" s="160" t="s">
        <v>177</v>
      </c>
      <c r="AU93" s="160" t="s">
        <v>79</v>
      </c>
      <c r="AV93" s="13" t="s">
        <v>81</v>
      </c>
      <c r="AW93" s="13" t="s">
        <v>33</v>
      </c>
      <c r="AX93" s="13" t="s">
        <v>79</v>
      </c>
      <c r="AY93" s="160" t="s">
        <v>160</v>
      </c>
    </row>
    <row r="94" spans="2:65" s="11" customFormat="1" ht="25.9" customHeight="1">
      <c r="B94" s="120"/>
      <c r="D94" s="121" t="s">
        <v>71</v>
      </c>
      <c r="E94" s="122" t="s">
        <v>516</v>
      </c>
      <c r="F94" s="122" t="s">
        <v>378</v>
      </c>
      <c r="I94" s="123"/>
      <c r="J94" s="124">
        <f>BK94</f>
        <v>0</v>
      </c>
      <c r="L94" s="120"/>
      <c r="M94" s="125"/>
      <c r="P94" s="126">
        <f>SUM(P95:P98)</f>
        <v>0</v>
      </c>
      <c r="R94" s="126">
        <f>SUM(R95:R98)</f>
        <v>0</v>
      </c>
      <c r="T94" s="127">
        <f>SUM(T95:T98)</f>
        <v>0</v>
      </c>
      <c r="AR94" s="121" t="s">
        <v>79</v>
      </c>
      <c r="AT94" s="128" t="s">
        <v>71</v>
      </c>
      <c r="AU94" s="128" t="s">
        <v>72</v>
      </c>
      <c r="AY94" s="121" t="s">
        <v>160</v>
      </c>
      <c r="BK94" s="129">
        <f>SUM(BK95:BK98)</f>
        <v>0</v>
      </c>
    </row>
    <row r="95" spans="2:65" s="1" customFormat="1" ht="16.5" customHeight="1">
      <c r="B95" s="33"/>
      <c r="C95" s="132" t="s">
        <v>572</v>
      </c>
      <c r="D95" s="133" t="s">
        <v>164</v>
      </c>
      <c r="E95" s="134" t="s">
        <v>380</v>
      </c>
      <c r="F95" s="135" t="s">
        <v>381</v>
      </c>
      <c r="G95" s="136" t="s">
        <v>382</v>
      </c>
      <c r="H95" s="184"/>
      <c r="I95" s="138"/>
      <c r="J95" s="139">
        <f>ROUND(I95*H95,2)</f>
        <v>0</v>
      </c>
      <c r="K95" s="135" t="s">
        <v>168</v>
      </c>
      <c r="L95" s="33"/>
      <c r="M95" s="140" t="s">
        <v>19</v>
      </c>
      <c r="N95" s="141" t="s">
        <v>43</v>
      </c>
      <c r="P95" s="142">
        <f>O95*H95</f>
        <v>0</v>
      </c>
      <c r="Q95" s="142">
        <v>0</v>
      </c>
      <c r="R95" s="142">
        <f>Q95*H95</f>
        <v>0</v>
      </c>
      <c r="S95" s="142">
        <v>0</v>
      </c>
      <c r="T95" s="143">
        <f>S95*H95</f>
        <v>0</v>
      </c>
      <c r="AR95" s="144" t="s">
        <v>169</v>
      </c>
      <c r="AT95" s="144" t="s">
        <v>164</v>
      </c>
      <c r="AU95" s="144" t="s">
        <v>79</v>
      </c>
      <c r="AY95" s="18" t="s">
        <v>160</v>
      </c>
      <c r="BE95" s="145">
        <f>IF(N95="základní",J95,0)</f>
        <v>0</v>
      </c>
      <c r="BF95" s="145">
        <f>IF(N95="snížená",J95,0)</f>
        <v>0</v>
      </c>
      <c r="BG95" s="145">
        <f>IF(N95="zákl. přenesená",J95,0)</f>
        <v>0</v>
      </c>
      <c r="BH95" s="145">
        <f>IF(N95="sníž. přenesená",J95,0)</f>
        <v>0</v>
      </c>
      <c r="BI95" s="145">
        <f>IF(N95="nulová",J95,0)</f>
        <v>0</v>
      </c>
      <c r="BJ95" s="18" t="s">
        <v>79</v>
      </c>
      <c r="BK95" s="145">
        <f>ROUND(I95*H95,2)</f>
        <v>0</v>
      </c>
      <c r="BL95" s="18" t="s">
        <v>169</v>
      </c>
      <c r="BM95" s="144" t="s">
        <v>573</v>
      </c>
    </row>
    <row r="96" spans="2:65" s="1" customFormat="1">
      <c r="B96" s="33"/>
      <c r="D96" s="146" t="s">
        <v>171</v>
      </c>
      <c r="F96" s="147" t="s">
        <v>381</v>
      </c>
      <c r="I96" s="148"/>
      <c r="L96" s="33"/>
      <c r="M96" s="149"/>
      <c r="T96" s="54"/>
      <c r="AT96" s="18" t="s">
        <v>171</v>
      </c>
      <c r="AU96" s="18" t="s">
        <v>79</v>
      </c>
    </row>
    <row r="97" spans="2:47" s="1" customFormat="1">
      <c r="B97" s="33"/>
      <c r="D97" s="150" t="s">
        <v>173</v>
      </c>
      <c r="F97" s="151" t="s">
        <v>384</v>
      </c>
      <c r="I97" s="148"/>
      <c r="L97" s="33"/>
      <c r="M97" s="149"/>
      <c r="T97" s="54"/>
      <c r="AT97" s="18" t="s">
        <v>173</v>
      </c>
      <c r="AU97" s="18" t="s">
        <v>79</v>
      </c>
    </row>
    <row r="98" spans="2:47" s="1" customFormat="1" ht="19.5">
      <c r="B98" s="33"/>
      <c r="D98" s="146" t="s">
        <v>175</v>
      </c>
      <c r="F98" s="152" t="s">
        <v>385</v>
      </c>
      <c r="I98" s="148"/>
      <c r="L98" s="33"/>
      <c r="M98" s="177"/>
      <c r="N98" s="178"/>
      <c r="O98" s="178"/>
      <c r="P98" s="178"/>
      <c r="Q98" s="178"/>
      <c r="R98" s="178"/>
      <c r="S98" s="178"/>
      <c r="T98" s="179"/>
      <c r="AT98" s="18" t="s">
        <v>175</v>
      </c>
      <c r="AU98" s="18" t="s">
        <v>79</v>
      </c>
    </row>
    <row r="99" spans="2:47" s="1" customFormat="1" ht="6.95" customHeight="1">
      <c r="B99" s="42"/>
      <c r="C99" s="43"/>
      <c r="D99" s="43"/>
      <c r="E99" s="43"/>
      <c r="F99" s="43"/>
      <c r="G99" s="43"/>
      <c r="H99" s="43"/>
      <c r="I99" s="43"/>
      <c r="J99" s="43"/>
      <c r="K99" s="43"/>
      <c r="L99" s="33"/>
    </row>
  </sheetData>
  <sheetProtection algorithmName="SHA-512" hashValue="Rb1m3BSb81ZxXvXC9OlW5BW8Acd1bet19FbmrWtxRDZunCBNUjLLinASpOuS5fu4nG8NTjo78mazAIrCO0evyg==" saltValue="FRMi7NObqmz0MddVFhqkdqUx4eIv4MesbW9vUvNNcp35VE8xqbx5V95ZLfEpIPHmNsCWA5BwbCAJwL1oOO1Wow==" spinCount="100000" sheet="1" objects="1" scenarios="1" formatColumns="0" formatRows="0" autoFilter="0"/>
  <autoFilter ref="C86:K98" xr:uid="{00000000-0009-0000-0000-00000C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0C00-000000000000}"/>
    <hyperlink ref="F97" r:id="rId2" xr:uid="{00000000-0004-0000-0C00-000001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3"/>
  <headerFooter>
    <oddFooter>&amp;CStrana &amp;P z &amp;N</oddFooter>
  </headerFooter>
  <drawing r:id="rId4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101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8" t="s">
        <v>131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5" customHeight="1">
      <c r="B4" s="21"/>
      <c r="D4" s="22" t="s">
        <v>132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37" t="str">
        <f>'Rekapitulace stavby'!K6</f>
        <v>Práce a dodávky specifikované v Dodatku č.2 k Dílu IV. dokumentace MVS</v>
      </c>
      <c r="F7" s="338"/>
      <c r="G7" s="338"/>
      <c r="H7" s="338"/>
      <c r="L7" s="21"/>
    </row>
    <row r="8" spans="2:46" ht="12" customHeight="1">
      <c r="B8" s="21"/>
      <c r="D8" s="28" t="s">
        <v>133</v>
      </c>
      <c r="L8" s="21"/>
    </row>
    <row r="9" spans="2:46" s="1" customFormat="1" ht="16.5" customHeight="1">
      <c r="B9" s="33"/>
      <c r="E9" s="337" t="s">
        <v>134</v>
      </c>
      <c r="F9" s="336"/>
      <c r="G9" s="336"/>
      <c r="H9" s="336"/>
      <c r="L9" s="33"/>
    </row>
    <row r="10" spans="2:46" s="1" customFormat="1" ht="12" customHeight="1">
      <c r="B10" s="33"/>
      <c r="D10" s="28" t="s">
        <v>135</v>
      </c>
      <c r="L10" s="33"/>
    </row>
    <row r="11" spans="2:46" s="1" customFormat="1" ht="16.5" customHeight="1">
      <c r="B11" s="33"/>
      <c r="E11" s="331" t="s">
        <v>574</v>
      </c>
      <c r="F11" s="336"/>
      <c r="G11" s="336"/>
      <c r="H11" s="336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3. 7. 2025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19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19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29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39" t="str">
        <f>'Rekapitulace stavby'!E14</f>
        <v>Vyplň údaj</v>
      </c>
      <c r="F20" s="323"/>
      <c r="G20" s="323"/>
      <c r="H20" s="323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31</v>
      </c>
      <c r="I22" s="28" t="s">
        <v>26</v>
      </c>
      <c r="J22" s="26" t="s">
        <v>19</v>
      </c>
      <c r="L22" s="33"/>
    </row>
    <row r="23" spans="2:12" s="1" customFormat="1" ht="18" customHeight="1">
      <c r="B23" s="33"/>
      <c r="E23" s="26" t="s">
        <v>32</v>
      </c>
      <c r="I23" s="28" t="s">
        <v>28</v>
      </c>
      <c r="J23" s="26" t="s">
        <v>19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34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>
      <c r="B26" s="33"/>
      <c r="E26" s="26" t="str">
        <f>IF('Rekapitulace stavby'!E20="","",'Rekapitulace stavby'!E20)</f>
        <v xml:space="preserve"> </v>
      </c>
      <c r="I26" s="28" t="s">
        <v>28</v>
      </c>
      <c r="J26" s="26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36</v>
      </c>
      <c r="L28" s="33"/>
    </row>
    <row r="29" spans="2:12" s="7" customFormat="1" ht="214.5" customHeight="1">
      <c r="B29" s="92"/>
      <c r="E29" s="327" t="s">
        <v>137</v>
      </c>
      <c r="F29" s="327"/>
      <c r="G29" s="327"/>
      <c r="H29" s="327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38</v>
      </c>
      <c r="J32" s="64">
        <f>ROUND(J87,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40</v>
      </c>
      <c r="I34" s="36" t="s">
        <v>39</v>
      </c>
      <c r="J34" s="36" t="s">
        <v>41</v>
      </c>
      <c r="L34" s="33"/>
    </row>
    <row r="35" spans="2:12" s="1" customFormat="1" ht="14.45" customHeight="1">
      <c r="B35" s="33"/>
      <c r="D35" s="53" t="s">
        <v>42</v>
      </c>
      <c r="E35" s="28" t="s">
        <v>43</v>
      </c>
      <c r="F35" s="84">
        <f>ROUND((SUM(BE87:BE100)),  2)</f>
        <v>0</v>
      </c>
      <c r="I35" s="94">
        <v>0.21</v>
      </c>
      <c r="J35" s="84">
        <f>ROUND(((SUM(BE87:BE100))*I35),  2)</f>
        <v>0</v>
      </c>
      <c r="L35" s="33"/>
    </row>
    <row r="36" spans="2:12" s="1" customFormat="1" ht="14.45" customHeight="1">
      <c r="B36" s="33"/>
      <c r="E36" s="28" t="s">
        <v>44</v>
      </c>
      <c r="F36" s="84">
        <f>ROUND((SUM(BF87:BF100)),  2)</f>
        <v>0</v>
      </c>
      <c r="I36" s="94">
        <v>0.12</v>
      </c>
      <c r="J36" s="84">
        <f>ROUND(((SUM(BF87:BF100))*I36),  2)</f>
        <v>0</v>
      </c>
      <c r="L36" s="33"/>
    </row>
    <row r="37" spans="2:12" s="1" customFormat="1" ht="14.45" hidden="1" customHeight="1">
      <c r="B37" s="33"/>
      <c r="E37" s="28" t="s">
        <v>45</v>
      </c>
      <c r="F37" s="84">
        <f>ROUND((SUM(BG87:BG100)),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46</v>
      </c>
      <c r="F38" s="84">
        <f>ROUND((SUM(BH87:BH100)),  2)</f>
        <v>0</v>
      </c>
      <c r="I38" s="94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47</v>
      </c>
      <c r="F39" s="84">
        <f>ROUND((SUM(BI87:BI100)),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48</v>
      </c>
      <c r="E41" s="55"/>
      <c r="F41" s="55"/>
      <c r="G41" s="97" t="s">
        <v>49</v>
      </c>
      <c r="H41" s="98" t="s">
        <v>50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138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37" t="str">
        <f>E7</f>
        <v>Práce a dodávky specifikované v Dodatku č.2 k Dílu IV. dokumentace MVS</v>
      </c>
      <c r="F50" s="338"/>
      <c r="G50" s="338"/>
      <c r="H50" s="338"/>
      <c r="L50" s="33"/>
    </row>
    <row r="51" spans="2:47" ht="12" customHeight="1">
      <c r="B51" s="21"/>
      <c r="C51" s="28" t="s">
        <v>133</v>
      </c>
      <c r="L51" s="21"/>
    </row>
    <row r="52" spans="2:47" s="1" customFormat="1" ht="16.5" customHeight="1">
      <c r="B52" s="33"/>
      <c r="E52" s="337" t="s">
        <v>134</v>
      </c>
      <c r="F52" s="336"/>
      <c r="G52" s="336"/>
      <c r="H52" s="336"/>
      <c r="L52" s="33"/>
    </row>
    <row r="53" spans="2:47" s="1" customFormat="1" ht="12" customHeight="1">
      <c r="B53" s="33"/>
      <c r="C53" s="28" t="s">
        <v>135</v>
      </c>
      <c r="L53" s="33"/>
    </row>
    <row r="54" spans="2:47" s="1" customFormat="1" ht="16.5" customHeight="1">
      <c r="B54" s="33"/>
      <c r="E54" s="331" t="str">
        <f>E11</f>
        <v>SO 710_700 - Strojovna SHZ Sheltry - Silnoproudé rozvody vč. osvětlení</v>
      </c>
      <c r="F54" s="336"/>
      <c r="G54" s="336"/>
      <c r="H54" s="336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Letiště Čáslav</v>
      </c>
      <c r="I56" s="28" t="s">
        <v>23</v>
      </c>
      <c r="J56" s="50" t="str">
        <f>IF(J14="","",J14)</f>
        <v>3. 7. 2025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>Česká Republika - Ministerstvo obrany ČR</v>
      </c>
      <c r="I58" s="28" t="s">
        <v>31</v>
      </c>
      <c r="J58" s="31" t="str">
        <f>E23</f>
        <v xml:space="preserve">AGA-Letiště, s.r.o. </v>
      </c>
      <c r="L58" s="33"/>
    </row>
    <row r="59" spans="2:47" s="1" customFormat="1" ht="15.2" customHeight="1">
      <c r="B59" s="33"/>
      <c r="C59" s="28" t="s">
        <v>29</v>
      </c>
      <c r="F59" s="26" t="str">
        <f>IF(E20="","",E20)</f>
        <v>Vyplň údaj</v>
      </c>
      <c r="I59" s="28" t="s">
        <v>34</v>
      </c>
      <c r="J59" s="31" t="str">
        <f>E26</f>
        <v xml:space="preserve"> 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139</v>
      </c>
      <c r="D61" s="95"/>
      <c r="E61" s="95"/>
      <c r="F61" s="95"/>
      <c r="G61" s="95"/>
      <c r="H61" s="95"/>
      <c r="I61" s="95"/>
      <c r="J61" s="102" t="s">
        <v>140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70</v>
      </c>
      <c r="J63" s="64">
        <f>J87</f>
        <v>0</v>
      </c>
      <c r="L63" s="33"/>
      <c r="AU63" s="18" t="s">
        <v>141</v>
      </c>
    </row>
    <row r="64" spans="2:47" s="8" customFormat="1" ht="24.95" customHeight="1">
      <c r="B64" s="104"/>
      <c r="D64" s="105" t="s">
        <v>387</v>
      </c>
      <c r="E64" s="106"/>
      <c r="F64" s="106"/>
      <c r="G64" s="106"/>
      <c r="H64" s="106"/>
      <c r="I64" s="106"/>
      <c r="J64" s="107">
        <f>J88</f>
        <v>0</v>
      </c>
      <c r="L64" s="104"/>
    </row>
    <row r="65" spans="2:12" s="8" customFormat="1" ht="24.95" customHeight="1">
      <c r="B65" s="104"/>
      <c r="D65" s="105" t="s">
        <v>307</v>
      </c>
      <c r="E65" s="106"/>
      <c r="F65" s="106"/>
      <c r="G65" s="106"/>
      <c r="H65" s="106"/>
      <c r="I65" s="106"/>
      <c r="J65" s="107">
        <f>J96</f>
        <v>0</v>
      </c>
      <c r="L65" s="104"/>
    </row>
    <row r="66" spans="2:12" s="1" customFormat="1" ht="21.75" customHeight="1">
      <c r="B66" s="33"/>
      <c r="L66" s="33"/>
    </row>
    <row r="67" spans="2:12" s="1" customFormat="1" ht="6.95" customHeight="1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71" spans="2:12" s="1" customFormat="1" ht="6.95" customHeight="1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5" customHeight="1">
      <c r="B72" s="33"/>
      <c r="C72" s="22" t="s">
        <v>145</v>
      </c>
      <c r="L72" s="33"/>
    </row>
    <row r="73" spans="2:12" s="1" customFormat="1" ht="6.95" customHeight="1">
      <c r="B73" s="33"/>
      <c r="L73" s="33"/>
    </row>
    <row r="74" spans="2:12" s="1" customFormat="1" ht="12" customHeight="1">
      <c r="B74" s="33"/>
      <c r="C74" s="28" t="s">
        <v>16</v>
      </c>
      <c r="L74" s="33"/>
    </row>
    <row r="75" spans="2:12" s="1" customFormat="1" ht="16.5" customHeight="1">
      <c r="B75" s="33"/>
      <c r="E75" s="337" t="str">
        <f>E7</f>
        <v>Práce a dodávky specifikované v Dodatku č.2 k Dílu IV. dokumentace MVS</v>
      </c>
      <c r="F75" s="338"/>
      <c r="G75" s="338"/>
      <c r="H75" s="338"/>
      <c r="L75" s="33"/>
    </row>
    <row r="76" spans="2:12" ht="12" customHeight="1">
      <c r="B76" s="21"/>
      <c r="C76" s="28" t="s">
        <v>133</v>
      </c>
      <c r="L76" s="21"/>
    </row>
    <row r="77" spans="2:12" s="1" customFormat="1" ht="16.5" customHeight="1">
      <c r="B77" s="33"/>
      <c r="E77" s="337" t="s">
        <v>134</v>
      </c>
      <c r="F77" s="336"/>
      <c r="G77" s="336"/>
      <c r="H77" s="336"/>
      <c r="L77" s="33"/>
    </row>
    <row r="78" spans="2:12" s="1" customFormat="1" ht="12" customHeight="1">
      <c r="B78" s="33"/>
      <c r="C78" s="28" t="s">
        <v>135</v>
      </c>
      <c r="L78" s="33"/>
    </row>
    <row r="79" spans="2:12" s="1" customFormat="1" ht="16.5" customHeight="1">
      <c r="B79" s="33"/>
      <c r="E79" s="331" t="str">
        <f>E11</f>
        <v>SO 710_700 - Strojovna SHZ Sheltry - Silnoproudé rozvody vč. osvětlení</v>
      </c>
      <c r="F79" s="336"/>
      <c r="G79" s="336"/>
      <c r="H79" s="336"/>
      <c r="L79" s="33"/>
    </row>
    <row r="80" spans="2:12" s="1" customFormat="1" ht="6.95" customHeight="1">
      <c r="B80" s="33"/>
      <c r="L80" s="33"/>
    </row>
    <row r="81" spans="2:65" s="1" customFormat="1" ht="12" customHeight="1">
      <c r="B81" s="33"/>
      <c r="C81" s="28" t="s">
        <v>21</v>
      </c>
      <c r="F81" s="26" t="str">
        <f>F14</f>
        <v>Letiště Čáslav</v>
      </c>
      <c r="I81" s="28" t="s">
        <v>23</v>
      </c>
      <c r="J81" s="50" t="str">
        <f>IF(J14="","",J14)</f>
        <v>3. 7. 2025</v>
      </c>
      <c r="L81" s="33"/>
    </row>
    <row r="82" spans="2:65" s="1" customFormat="1" ht="6.95" customHeight="1">
      <c r="B82" s="33"/>
      <c r="L82" s="33"/>
    </row>
    <row r="83" spans="2:65" s="1" customFormat="1" ht="15.2" customHeight="1">
      <c r="B83" s="33"/>
      <c r="C83" s="28" t="s">
        <v>25</v>
      </c>
      <c r="F83" s="26" t="str">
        <f>E17</f>
        <v>Česká Republika - Ministerstvo obrany ČR</v>
      </c>
      <c r="I83" s="28" t="s">
        <v>31</v>
      </c>
      <c r="J83" s="31" t="str">
        <f>E23</f>
        <v xml:space="preserve">AGA-Letiště, s.r.o. </v>
      </c>
      <c r="L83" s="33"/>
    </row>
    <row r="84" spans="2:65" s="1" customFormat="1" ht="15.2" customHeight="1">
      <c r="B84" s="33"/>
      <c r="C84" s="28" t="s">
        <v>29</v>
      </c>
      <c r="F84" s="26" t="str">
        <f>IF(E20="","",E20)</f>
        <v>Vyplň údaj</v>
      </c>
      <c r="I84" s="28" t="s">
        <v>34</v>
      </c>
      <c r="J84" s="31" t="str">
        <f>E26</f>
        <v xml:space="preserve"> </v>
      </c>
      <c r="L84" s="33"/>
    </row>
    <row r="85" spans="2:65" s="1" customFormat="1" ht="10.35" customHeight="1">
      <c r="B85" s="33"/>
      <c r="L85" s="33"/>
    </row>
    <row r="86" spans="2:65" s="10" customFormat="1" ht="29.25" customHeight="1">
      <c r="B86" s="112"/>
      <c r="C86" s="113" t="s">
        <v>146</v>
      </c>
      <c r="D86" s="114" t="s">
        <v>57</v>
      </c>
      <c r="E86" s="114" t="s">
        <v>53</v>
      </c>
      <c r="F86" s="114" t="s">
        <v>54</v>
      </c>
      <c r="G86" s="114" t="s">
        <v>147</v>
      </c>
      <c r="H86" s="114" t="s">
        <v>148</v>
      </c>
      <c r="I86" s="114" t="s">
        <v>149</v>
      </c>
      <c r="J86" s="114" t="s">
        <v>140</v>
      </c>
      <c r="K86" s="115" t="s">
        <v>150</v>
      </c>
      <c r="L86" s="112"/>
      <c r="M86" s="57" t="s">
        <v>19</v>
      </c>
      <c r="N86" s="58" t="s">
        <v>42</v>
      </c>
      <c r="O86" s="58" t="s">
        <v>151</v>
      </c>
      <c r="P86" s="58" t="s">
        <v>152</v>
      </c>
      <c r="Q86" s="58" t="s">
        <v>153</v>
      </c>
      <c r="R86" s="58" t="s">
        <v>154</v>
      </c>
      <c r="S86" s="58" t="s">
        <v>155</v>
      </c>
      <c r="T86" s="59" t="s">
        <v>156</v>
      </c>
    </row>
    <row r="87" spans="2:65" s="1" customFormat="1" ht="22.9" customHeight="1">
      <c r="B87" s="33"/>
      <c r="C87" s="62" t="s">
        <v>157</v>
      </c>
      <c r="J87" s="116">
        <f>BK87</f>
        <v>0</v>
      </c>
      <c r="L87" s="33"/>
      <c r="M87" s="60"/>
      <c r="N87" s="51"/>
      <c r="O87" s="51"/>
      <c r="P87" s="117">
        <f>P88+P96</f>
        <v>0</v>
      </c>
      <c r="Q87" s="51"/>
      <c r="R87" s="117">
        <f>R88+R96</f>
        <v>0</v>
      </c>
      <c r="S87" s="51"/>
      <c r="T87" s="118">
        <f>T88+T96</f>
        <v>0</v>
      </c>
      <c r="AT87" s="18" t="s">
        <v>71</v>
      </c>
      <c r="AU87" s="18" t="s">
        <v>141</v>
      </c>
      <c r="BK87" s="119">
        <f>BK88+BK96</f>
        <v>0</v>
      </c>
    </row>
    <row r="88" spans="2:65" s="11" customFormat="1" ht="25.9" customHeight="1">
      <c r="B88" s="120"/>
      <c r="D88" s="121" t="s">
        <v>71</v>
      </c>
      <c r="E88" s="122" t="s">
        <v>388</v>
      </c>
      <c r="F88" s="122" t="s">
        <v>337</v>
      </c>
      <c r="I88" s="123"/>
      <c r="J88" s="124">
        <f>BK88</f>
        <v>0</v>
      </c>
      <c r="L88" s="120"/>
      <c r="M88" s="125"/>
      <c r="P88" s="126">
        <f>SUM(P89:P95)</f>
        <v>0</v>
      </c>
      <c r="R88" s="126">
        <f>SUM(R89:R95)</f>
        <v>0</v>
      </c>
      <c r="T88" s="127">
        <f>SUM(T89:T95)</f>
        <v>0</v>
      </c>
      <c r="AR88" s="121" t="s">
        <v>79</v>
      </c>
      <c r="AT88" s="128" t="s">
        <v>71</v>
      </c>
      <c r="AU88" s="128" t="s">
        <v>72</v>
      </c>
      <c r="AY88" s="121" t="s">
        <v>160</v>
      </c>
      <c r="BK88" s="129">
        <f>SUM(BK89:BK95)</f>
        <v>0</v>
      </c>
    </row>
    <row r="89" spans="2:65" s="1" customFormat="1" ht="16.5" customHeight="1">
      <c r="B89" s="33"/>
      <c r="C89" s="132" t="s">
        <v>575</v>
      </c>
      <c r="D89" s="181" t="s">
        <v>164</v>
      </c>
      <c r="E89" s="134" t="s">
        <v>339</v>
      </c>
      <c r="F89" s="135" t="s">
        <v>340</v>
      </c>
      <c r="G89" s="136" t="s">
        <v>167</v>
      </c>
      <c r="H89" s="137">
        <v>19</v>
      </c>
      <c r="I89" s="138"/>
      <c r="J89" s="139">
        <f>ROUND(I89*H89,2)</f>
        <v>0</v>
      </c>
      <c r="K89" s="135" t="s">
        <v>19</v>
      </c>
      <c r="L89" s="33"/>
      <c r="M89" s="140" t="s">
        <v>19</v>
      </c>
      <c r="N89" s="141" t="s">
        <v>43</v>
      </c>
      <c r="P89" s="142">
        <f>O89*H89</f>
        <v>0</v>
      </c>
      <c r="Q89" s="142">
        <v>0</v>
      </c>
      <c r="R89" s="142">
        <f>Q89*H89</f>
        <v>0</v>
      </c>
      <c r="S89" s="142">
        <v>0</v>
      </c>
      <c r="T89" s="143">
        <f>S89*H89</f>
        <v>0</v>
      </c>
      <c r="AR89" s="144" t="s">
        <v>169</v>
      </c>
      <c r="AT89" s="144" t="s">
        <v>164</v>
      </c>
      <c r="AU89" s="144" t="s">
        <v>79</v>
      </c>
      <c r="AY89" s="18" t="s">
        <v>160</v>
      </c>
      <c r="BE89" s="145">
        <f>IF(N89="základní",J89,0)</f>
        <v>0</v>
      </c>
      <c r="BF89" s="145">
        <f>IF(N89="snížená",J89,0)</f>
        <v>0</v>
      </c>
      <c r="BG89" s="145">
        <f>IF(N89="zákl. přenesená",J89,0)</f>
        <v>0</v>
      </c>
      <c r="BH89" s="145">
        <f>IF(N89="sníž. přenesená",J89,0)</f>
        <v>0</v>
      </c>
      <c r="BI89" s="145">
        <f>IF(N89="nulová",J89,0)</f>
        <v>0</v>
      </c>
      <c r="BJ89" s="18" t="s">
        <v>79</v>
      </c>
      <c r="BK89" s="145">
        <f>ROUND(I89*H89,2)</f>
        <v>0</v>
      </c>
      <c r="BL89" s="18" t="s">
        <v>169</v>
      </c>
      <c r="BM89" s="144" t="s">
        <v>576</v>
      </c>
    </row>
    <row r="90" spans="2:65" s="1" customFormat="1">
      <c r="B90" s="33"/>
      <c r="D90" s="146" t="s">
        <v>171</v>
      </c>
      <c r="F90" s="147" t="s">
        <v>340</v>
      </c>
      <c r="I90" s="148"/>
      <c r="L90" s="33"/>
      <c r="M90" s="149"/>
      <c r="T90" s="54"/>
      <c r="AT90" s="18" t="s">
        <v>171</v>
      </c>
      <c r="AU90" s="18" t="s">
        <v>79</v>
      </c>
    </row>
    <row r="91" spans="2:65" s="1" customFormat="1" ht="16.5" customHeight="1">
      <c r="B91" s="33"/>
      <c r="C91" s="132" t="s">
        <v>577</v>
      </c>
      <c r="D91" s="133" t="s">
        <v>164</v>
      </c>
      <c r="E91" s="134" t="s">
        <v>566</v>
      </c>
      <c r="F91" s="135" t="s">
        <v>567</v>
      </c>
      <c r="G91" s="136" t="s">
        <v>243</v>
      </c>
      <c r="H91" s="137">
        <v>32</v>
      </c>
      <c r="I91" s="138"/>
      <c r="J91" s="139">
        <f>ROUND(I91*H91,2)</f>
        <v>0</v>
      </c>
      <c r="K91" s="135" t="s">
        <v>168</v>
      </c>
      <c r="L91" s="33"/>
      <c r="M91" s="140" t="s">
        <v>19</v>
      </c>
      <c r="N91" s="141" t="s">
        <v>43</v>
      </c>
      <c r="P91" s="142">
        <f>O91*H91</f>
        <v>0</v>
      </c>
      <c r="Q91" s="142">
        <v>0</v>
      </c>
      <c r="R91" s="142">
        <f>Q91*H91</f>
        <v>0</v>
      </c>
      <c r="S91" s="142">
        <v>0</v>
      </c>
      <c r="T91" s="143">
        <f>S91*H91</f>
        <v>0</v>
      </c>
      <c r="AR91" s="144" t="s">
        <v>169</v>
      </c>
      <c r="AT91" s="144" t="s">
        <v>164</v>
      </c>
      <c r="AU91" s="144" t="s">
        <v>79</v>
      </c>
      <c r="AY91" s="18" t="s">
        <v>160</v>
      </c>
      <c r="BE91" s="145">
        <f>IF(N91="základní",J91,0)</f>
        <v>0</v>
      </c>
      <c r="BF91" s="145">
        <f>IF(N91="snížená",J91,0)</f>
        <v>0</v>
      </c>
      <c r="BG91" s="145">
        <f>IF(N91="zákl. přenesená",J91,0)</f>
        <v>0</v>
      </c>
      <c r="BH91" s="145">
        <f>IF(N91="sníž. přenesená",J91,0)</f>
        <v>0</v>
      </c>
      <c r="BI91" s="145">
        <f>IF(N91="nulová",J91,0)</f>
        <v>0</v>
      </c>
      <c r="BJ91" s="18" t="s">
        <v>79</v>
      </c>
      <c r="BK91" s="145">
        <f>ROUND(I91*H91,2)</f>
        <v>0</v>
      </c>
      <c r="BL91" s="18" t="s">
        <v>169</v>
      </c>
      <c r="BM91" s="144" t="s">
        <v>221</v>
      </c>
    </row>
    <row r="92" spans="2:65" s="1" customFormat="1">
      <c r="B92" s="33"/>
      <c r="D92" s="146" t="s">
        <v>171</v>
      </c>
      <c r="F92" s="147" t="s">
        <v>567</v>
      </c>
      <c r="I92" s="148"/>
      <c r="L92" s="33"/>
      <c r="M92" s="149"/>
      <c r="T92" s="54"/>
      <c r="AT92" s="18" t="s">
        <v>171</v>
      </c>
      <c r="AU92" s="18" t="s">
        <v>79</v>
      </c>
    </row>
    <row r="93" spans="2:65" s="1" customFormat="1">
      <c r="B93" s="33"/>
      <c r="D93" s="150" t="s">
        <v>173</v>
      </c>
      <c r="F93" s="151" t="s">
        <v>569</v>
      </c>
      <c r="I93" s="148"/>
      <c r="L93" s="33"/>
      <c r="M93" s="149"/>
      <c r="T93" s="54"/>
      <c r="AT93" s="18" t="s">
        <v>173</v>
      </c>
      <c r="AU93" s="18" t="s">
        <v>79</v>
      </c>
    </row>
    <row r="94" spans="2:65" s="1" customFormat="1" ht="19.5">
      <c r="B94" s="33"/>
      <c r="D94" s="146" t="s">
        <v>175</v>
      </c>
      <c r="F94" s="152" t="s">
        <v>570</v>
      </c>
      <c r="I94" s="148"/>
      <c r="L94" s="33"/>
      <c r="M94" s="149"/>
      <c r="T94" s="54"/>
      <c r="AT94" s="18" t="s">
        <v>175</v>
      </c>
      <c r="AU94" s="18" t="s">
        <v>79</v>
      </c>
    </row>
    <row r="95" spans="2:65" s="13" customFormat="1">
      <c r="B95" s="159"/>
      <c r="D95" s="146" t="s">
        <v>177</v>
      </c>
      <c r="E95" s="160" t="s">
        <v>19</v>
      </c>
      <c r="F95" s="161" t="s">
        <v>571</v>
      </c>
      <c r="H95" s="162">
        <v>32</v>
      </c>
      <c r="I95" s="163"/>
      <c r="L95" s="159"/>
      <c r="M95" s="164"/>
      <c r="T95" s="165"/>
      <c r="AT95" s="160" t="s">
        <v>177</v>
      </c>
      <c r="AU95" s="160" t="s">
        <v>79</v>
      </c>
      <c r="AV95" s="13" t="s">
        <v>81</v>
      </c>
      <c r="AW95" s="13" t="s">
        <v>33</v>
      </c>
      <c r="AX95" s="13" t="s">
        <v>79</v>
      </c>
      <c r="AY95" s="160" t="s">
        <v>160</v>
      </c>
    </row>
    <row r="96" spans="2:65" s="11" customFormat="1" ht="25.9" customHeight="1">
      <c r="B96" s="120"/>
      <c r="D96" s="121" t="s">
        <v>71</v>
      </c>
      <c r="E96" s="122" t="s">
        <v>377</v>
      </c>
      <c r="F96" s="122" t="s">
        <v>378</v>
      </c>
      <c r="I96" s="123"/>
      <c r="J96" s="124">
        <f>BK96</f>
        <v>0</v>
      </c>
      <c r="L96" s="120"/>
      <c r="M96" s="125"/>
      <c r="P96" s="126">
        <f>SUM(P97:P100)</f>
        <v>0</v>
      </c>
      <c r="R96" s="126">
        <f>SUM(R97:R100)</f>
        <v>0</v>
      </c>
      <c r="T96" s="127">
        <f>SUM(T97:T100)</f>
        <v>0</v>
      </c>
      <c r="AR96" s="121" t="s">
        <v>79</v>
      </c>
      <c r="AT96" s="128" t="s">
        <v>71</v>
      </c>
      <c r="AU96" s="128" t="s">
        <v>72</v>
      </c>
      <c r="AY96" s="121" t="s">
        <v>160</v>
      </c>
      <c r="BK96" s="129">
        <f>SUM(BK97:BK100)</f>
        <v>0</v>
      </c>
    </row>
    <row r="97" spans="2:65" s="1" customFormat="1" ht="16.5" customHeight="1">
      <c r="B97" s="33"/>
      <c r="C97" s="132" t="s">
        <v>578</v>
      </c>
      <c r="D97" s="133" t="s">
        <v>164</v>
      </c>
      <c r="E97" s="134" t="s">
        <v>380</v>
      </c>
      <c r="F97" s="135" t="s">
        <v>381</v>
      </c>
      <c r="G97" s="136" t="s">
        <v>382</v>
      </c>
      <c r="H97" s="184"/>
      <c r="I97" s="138"/>
      <c r="J97" s="139">
        <f>ROUND(I97*H97,2)</f>
        <v>0</v>
      </c>
      <c r="K97" s="135" t="s">
        <v>168</v>
      </c>
      <c r="L97" s="33"/>
      <c r="M97" s="140" t="s">
        <v>19</v>
      </c>
      <c r="N97" s="141" t="s">
        <v>43</v>
      </c>
      <c r="P97" s="142">
        <f>O97*H97</f>
        <v>0</v>
      </c>
      <c r="Q97" s="142">
        <v>0</v>
      </c>
      <c r="R97" s="142">
        <f>Q97*H97</f>
        <v>0</v>
      </c>
      <c r="S97" s="142">
        <v>0</v>
      </c>
      <c r="T97" s="143">
        <f>S97*H97</f>
        <v>0</v>
      </c>
      <c r="AR97" s="144" t="s">
        <v>169</v>
      </c>
      <c r="AT97" s="144" t="s">
        <v>164</v>
      </c>
      <c r="AU97" s="144" t="s">
        <v>79</v>
      </c>
      <c r="AY97" s="18" t="s">
        <v>160</v>
      </c>
      <c r="BE97" s="145">
        <f>IF(N97="základní",J97,0)</f>
        <v>0</v>
      </c>
      <c r="BF97" s="145">
        <f>IF(N97="snížená",J97,0)</f>
        <v>0</v>
      </c>
      <c r="BG97" s="145">
        <f>IF(N97="zákl. přenesená",J97,0)</f>
        <v>0</v>
      </c>
      <c r="BH97" s="145">
        <f>IF(N97="sníž. přenesená",J97,0)</f>
        <v>0</v>
      </c>
      <c r="BI97" s="145">
        <f>IF(N97="nulová",J97,0)</f>
        <v>0</v>
      </c>
      <c r="BJ97" s="18" t="s">
        <v>79</v>
      </c>
      <c r="BK97" s="145">
        <f>ROUND(I97*H97,2)</f>
        <v>0</v>
      </c>
      <c r="BL97" s="18" t="s">
        <v>169</v>
      </c>
      <c r="BM97" s="144" t="s">
        <v>579</v>
      </c>
    </row>
    <row r="98" spans="2:65" s="1" customFormat="1">
      <c r="B98" s="33"/>
      <c r="D98" s="146" t="s">
        <v>171</v>
      </c>
      <c r="F98" s="147" t="s">
        <v>381</v>
      </c>
      <c r="I98" s="148"/>
      <c r="L98" s="33"/>
      <c r="M98" s="149"/>
      <c r="T98" s="54"/>
      <c r="AT98" s="18" t="s">
        <v>171</v>
      </c>
      <c r="AU98" s="18" t="s">
        <v>79</v>
      </c>
    </row>
    <row r="99" spans="2:65" s="1" customFormat="1">
      <c r="B99" s="33"/>
      <c r="D99" s="150" t="s">
        <v>173</v>
      </c>
      <c r="F99" s="151" t="s">
        <v>384</v>
      </c>
      <c r="I99" s="148"/>
      <c r="L99" s="33"/>
      <c r="M99" s="149"/>
      <c r="T99" s="54"/>
      <c r="AT99" s="18" t="s">
        <v>173</v>
      </c>
      <c r="AU99" s="18" t="s">
        <v>79</v>
      </c>
    </row>
    <row r="100" spans="2:65" s="1" customFormat="1" ht="19.5">
      <c r="B100" s="33"/>
      <c r="D100" s="146" t="s">
        <v>175</v>
      </c>
      <c r="F100" s="152" t="s">
        <v>385</v>
      </c>
      <c r="I100" s="148"/>
      <c r="L100" s="33"/>
      <c r="M100" s="177"/>
      <c r="N100" s="178"/>
      <c r="O100" s="178"/>
      <c r="P100" s="178"/>
      <c r="Q100" s="178"/>
      <c r="R100" s="178"/>
      <c r="S100" s="178"/>
      <c r="T100" s="179"/>
      <c r="AT100" s="18" t="s">
        <v>175</v>
      </c>
      <c r="AU100" s="18" t="s">
        <v>79</v>
      </c>
    </row>
    <row r="101" spans="2:65" s="1" customFormat="1" ht="6.95" customHeight="1"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33"/>
    </row>
  </sheetData>
  <sheetProtection algorithmName="SHA-512" hashValue="YMUpaCA8Y1dVZRrvKkQeca5PY4d+Jx7J+fZmZWnxzvNTH/SPwEHadKPw0aZuNrBawEGoM13MN1gtWhXpKodO7w==" saltValue="DDsrvtCO7cHVyZxqcV5634OOZ+f/BkqjLrnzDRAUptkW5CxhgrZx8sCrAQbLZsxM1pLp57twGc/pAcfOD8dwGA==" spinCount="100000" sheet="1" objects="1" scenarios="1" formatColumns="0" formatRows="0" autoFilter="0"/>
  <autoFilter ref="C86:K100" xr:uid="{00000000-0009-0000-0000-00000D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3" r:id="rId1" xr:uid="{00000000-0004-0000-0D00-000000000000}"/>
    <hyperlink ref="F99" r:id="rId2" xr:uid="{00000000-0004-0000-0D00-000001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3"/>
  <headerFooter>
    <oddFooter>&amp;CStrana &amp;P z &amp;N</oddFooter>
  </headerFooter>
  <drawing r:id="rId4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1:H32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25" customWidth="1"/>
    <col min="4" max="4" width="130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9"/>
      <c r="C3" s="20"/>
      <c r="D3" s="20"/>
      <c r="E3" s="20"/>
      <c r="F3" s="20"/>
      <c r="G3" s="20"/>
      <c r="H3" s="21"/>
    </row>
    <row r="4" spans="2:8" ht="24.95" customHeight="1">
      <c r="B4" s="21"/>
      <c r="C4" s="22" t="s">
        <v>580</v>
      </c>
      <c r="H4" s="21"/>
    </row>
    <row r="5" spans="2:8" ht="12" customHeight="1">
      <c r="B5" s="21"/>
      <c r="C5" s="25" t="s">
        <v>13</v>
      </c>
      <c r="D5" s="327" t="s">
        <v>14</v>
      </c>
      <c r="E5" s="302"/>
      <c r="F5" s="302"/>
      <c r="H5" s="21"/>
    </row>
    <row r="6" spans="2:8" ht="36.950000000000003" customHeight="1">
      <c r="B6" s="21"/>
      <c r="C6" s="27" t="s">
        <v>16</v>
      </c>
      <c r="D6" s="324" t="s">
        <v>17</v>
      </c>
      <c r="E6" s="302"/>
      <c r="F6" s="302"/>
      <c r="H6" s="21"/>
    </row>
    <row r="7" spans="2:8" ht="16.5" customHeight="1">
      <c r="B7" s="21"/>
      <c r="C7" s="28" t="s">
        <v>23</v>
      </c>
      <c r="D7" s="50" t="str">
        <f>'Rekapitulace stavby'!AN8</f>
        <v>3. 7. 2025</v>
      </c>
      <c r="H7" s="21"/>
    </row>
    <row r="8" spans="2:8" s="1" customFormat="1" ht="10.9" customHeight="1">
      <c r="B8" s="33"/>
      <c r="H8" s="33"/>
    </row>
    <row r="9" spans="2:8" s="10" customFormat="1" ht="29.25" customHeight="1">
      <c r="B9" s="112"/>
      <c r="C9" s="113" t="s">
        <v>53</v>
      </c>
      <c r="D9" s="114" t="s">
        <v>54</v>
      </c>
      <c r="E9" s="114" t="s">
        <v>147</v>
      </c>
      <c r="F9" s="115" t="s">
        <v>581</v>
      </c>
      <c r="H9" s="112"/>
    </row>
    <row r="10" spans="2:8" s="1" customFormat="1" ht="26.45" customHeight="1">
      <c r="B10" s="33"/>
      <c r="C10" s="202" t="s">
        <v>582</v>
      </c>
      <c r="D10" s="202" t="s">
        <v>91</v>
      </c>
      <c r="H10" s="33"/>
    </row>
    <row r="11" spans="2:8" s="1" customFormat="1" ht="16.899999999999999" customHeight="1">
      <c r="B11" s="33"/>
      <c r="C11" s="203" t="s">
        <v>583</v>
      </c>
      <c r="D11" s="204" t="s">
        <v>584</v>
      </c>
      <c r="E11" s="205" t="s">
        <v>402</v>
      </c>
      <c r="F11" s="206">
        <v>128.49</v>
      </c>
      <c r="H11" s="33"/>
    </row>
    <row r="12" spans="2:8" s="1" customFormat="1" ht="16.899999999999999" customHeight="1">
      <c r="B12" s="33"/>
      <c r="C12" s="207" t="s">
        <v>19</v>
      </c>
      <c r="D12" s="207" t="s">
        <v>585</v>
      </c>
      <c r="E12" s="18" t="s">
        <v>19</v>
      </c>
      <c r="F12" s="208">
        <v>128.49</v>
      </c>
      <c r="H12" s="33"/>
    </row>
    <row r="13" spans="2:8" s="1" customFormat="1" ht="16.899999999999999" customHeight="1">
      <c r="B13" s="33"/>
      <c r="C13" s="203" t="s">
        <v>586</v>
      </c>
      <c r="D13" s="204" t="s">
        <v>587</v>
      </c>
      <c r="E13" s="205" t="s">
        <v>402</v>
      </c>
      <c r="F13" s="206">
        <v>271.87</v>
      </c>
      <c r="H13" s="33"/>
    </row>
    <row r="14" spans="2:8" s="1" customFormat="1" ht="16.899999999999999" customHeight="1">
      <c r="B14" s="33"/>
      <c r="C14" s="207" t="s">
        <v>19</v>
      </c>
      <c r="D14" s="207" t="s">
        <v>588</v>
      </c>
      <c r="E14" s="18" t="s">
        <v>19</v>
      </c>
      <c r="F14" s="208">
        <v>271.87</v>
      </c>
      <c r="H14" s="33"/>
    </row>
    <row r="15" spans="2:8" s="1" customFormat="1" ht="16.899999999999999" customHeight="1">
      <c r="B15" s="33"/>
      <c r="C15" s="203" t="s">
        <v>589</v>
      </c>
      <c r="D15" s="204" t="s">
        <v>590</v>
      </c>
      <c r="E15" s="205" t="s">
        <v>402</v>
      </c>
      <c r="F15" s="206">
        <v>93.4</v>
      </c>
      <c r="H15" s="33"/>
    </row>
    <row r="16" spans="2:8" s="1" customFormat="1" ht="16.899999999999999" customHeight="1">
      <c r="B16" s="33"/>
      <c r="C16" s="207" t="s">
        <v>19</v>
      </c>
      <c r="D16" s="207" t="s">
        <v>591</v>
      </c>
      <c r="E16" s="18" t="s">
        <v>19</v>
      </c>
      <c r="F16" s="208">
        <v>93.4</v>
      </c>
      <c r="H16" s="33"/>
    </row>
    <row r="17" spans="2:8" s="1" customFormat="1" ht="26.45" customHeight="1">
      <c r="B17" s="33"/>
      <c r="C17" s="202" t="s">
        <v>592</v>
      </c>
      <c r="D17" s="202" t="s">
        <v>110</v>
      </c>
      <c r="H17" s="33"/>
    </row>
    <row r="18" spans="2:8" s="1" customFormat="1" ht="16.899999999999999" customHeight="1">
      <c r="B18" s="33"/>
      <c r="C18" s="203" t="s">
        <v>593</v>
      </c>
      <c r="D18" s="204" t="s">
        <v>19</v>
      </c>
      <c r="E18" s="205" t="s">
        <v>19</v>
      </c>
      <c r="F18" s="206">
        <v>400.76479999999998</v>
      </c>
      <c r="H18" s="33"/>
    </row>
    <row r="19" spans="2:8" s="1" customFormat="1" ht="16.899999999999999" customHeight="1">
      <c r="B19" s="33"/>
      <c r="C19" s="207" t="s">
        <v>19</v>
      </c>
      <c r="D19" s="207" t="s">
        <v>594</v>
      </c>
      <c r="E19" s="18" t="s">
        <v>19</v>
      </c>
      <c r="F19" s="208">
        <v>0</v>
      </c>
      <c r="H19" s="33"/>
    </row>
    <row r="20" spans="2:8" s="1" customFormat="1" ht="16.899999999999999" customHeight="1">
      <c r="B20" s="33"/>
      <c r="C20" s="207" t="s">
        <v>19</v>
      </c>
      <c r="D20" s="207" t="s">
        <v>595</v>
      </c>
      <c r="E20" s="18" t="s">
        <v>19</v>
      </c>
      <c r="F20" s="208">
        <v>0</v>
      </c>
      <c r="H20" s="33"/>
    </row>
    <row r="21" spans="2:8" s="1" customFormat="1" ht="16.899999999999999" customHeight="1">
      <c r="B21" s="33"/>
      <c r="C21" s="207" t="s">
        <v>19</v>
      </c>
      <c r="D21" s="207" t="s">
        <v>596</v>
      </c>
      <c r="E21" s="18" t="s">
        <v>19</v>
      </c>
      <c r="F21" s="208">
        <v>205.0472</v>
      </c>
      <c r="H21" s="33"/>
    </row>
    <row r="22" spans="2:8" s="1" customFormat="1" ht="16.899999999999999" customHeight="1">
      <c r="B22" s="33"/>
      <c r="C22" s="207" t="s">
        <v>19</v>
      </c>
      <c r="D22" s="207" t="s">
        <v>597</v>
      </c>
      <c r="E22" s="18" t="s">
        <v>19</v>
      </c>
      <c r="F22" s="208">
        <v>0</v>
      </c>
      <c r="H22" s="33"/>
    </row>
    <row r="23" spans="2:8" s="1" customFormat="1" ht="16.899999999999999" customHeight="1">
      <c r="B23" s="33"/>
      <c r="C23" s="207" t="s">
        <v>19</v>
      </c>
      <c r="D23" s="207" t="s">
        <v>598</v>
      </c>
      <c r="E23" s="18" t="s">
        <v>19</v>
      </c>
      <c r="F23" s="208">
        <v>195.7176</v>
      </c>
      <c r="H23" s="33"/>
    </row>
    <row r="24" spans="2:8" s="1" customFormat="1" ht="16.899999999999999" customHeight="1">
      <c r="B24" s="33"/>
      <c r="C24" s="207" t="s">
        <v>593</v>
      </c>
      <c r="D24" s="207" t="s">
        <v>453</v>
      </c>
      <c r="E24" s="18" t="s">
        <v>19</v>
      </c>
      <c r="F24" s="208">
        <v>400.76479999999998</v>
      </c>
      <c r="H24" s="33"/>
    </row>
    <row r="25" spans="2:8" s="1" customFormat="1" ht="16.899999999999999" customHeight="1">
      <c r="B25" s="33"/>
      <c r="C25" s="203" t="s">
        <v>599</v>
      </c>
      <c r="D25" s="204" t="s">
        <v>19</v>
      </c>
      <c r="E25" s="205" t="s">
        <v>19</v>
      </c>
      <c r="F25" s="206">
        <v>834.47220000000004</v>
      </c>
      <c r="H25" s="33"/>
    </row>
    <row r="26" spans="2:8" s="1" customFormat="1" ht="26.45" customHeight="1">
      <c r="B26" s="33"/>
      <c r="C26" s="202" t="s">
        <v>600</v>
      </c>
      <c r="D26" s="202" t="s">
        <v>110</v>
      </c>
      <c r="H26" s="33"/>
    </row>
    <row r="27" spans="2:8" s="1" customFormat="1" ht="16.899999999999999" customHeight="1">
      <c r="B27" s="33"/>
      <c r="C27" s="203" t="s">
        <v>593</v>
      </c>
      <c r="D27" s="204" t="s">
        <v>19</v>
      </c>
      <c r="E27" s="205" t="s">
        <v>19</v>
      </c>
      <c r="F27" s="206">
        <v>2126.1219999999998</v>
      </c>
      <c r="H27" s="33"/>
    </row>
    <row r="28" spans="2:8" s="1" customFormat="1" ht="16.899999999999999" customHeight="1">
      <c r="B28" s="33"/>
      <c r="C28" s="207" t="s">
        <v>19</v>
      </c>
      <c r="D28" s="207" t="s">
        <v>594</v>
      </c>
      <c r="E28" s="18" t="s">
        <v>19</v>
      </c>
      <c r="F28" s="208">
        <v>0</v>
      </c>
      <c r="H28" s="33"/>
    </row>
    <row r="29" spans="2:8" s="1" customFormat="1" ht="16.899999999999999" customHeight="1">
      <c r="B29" s="33"/>
      <c r="C29" s="207" t="s">
        <v>19</v>
      </c>
      <c r="D29" s="207" t="s">
        <v>601</v>
      </c>
      <c r="E29" s="18" t="s">
        <v>19</v>
      </c>
      <c r="F29" s="208">
        <v>2126.1219999999998</v>
      </c>
      <c r="H29" s="33"/>
    </row>
    <row r="30" spans="2:8" s="1" customFormat="1" ht="16.899999999999999" customHeight="1">
      <c r="B30" s="33"/>
      <c r="C30" s="207" t="s">
        <v>593</v>
      </c>
      <c r="D30" s="207" t="s">
        <v>453</v>
      </c>
      <c r="E30" s="18" t="s">
        <v>19</v>
      </c>
      <c r="F30" s="208">
        <v>2126.1219999999998</v>
      </c>
      <c r="H30" s="33"/>
    </row>
    <row r="31" spans="2:8" s="1" customFormat="1" ht="7.35" customHeight="1">
      <c r="B31" s="42"/>
      <c r="C31" s="43"/>
      <c r="D31" s="43"/>
      <c r="E31" s="43"/>
      <c r="F31" s="43"/>
      <c r="G31" s="43"/>
      <c r="H31" s="33"/>
    </row>
    <row r="32" spans="2:8" s="1" customFormat="1"/>
  </sheetData>
  <sheetProtection algorithmName="SHA-512" hashValue="+3qQcMmP93LNnrjt4tVTaENpr1ZucIfQozrs9pZwYKUhI55Xk580k1WHWM5UE0XPOZTrTMvvITaGpqWZIRKMtw==" saltValue="pasQKECu00gSXd6Wqlgv18kPMEiDK/cBcxf/CMIK0vGtesdqUJw+k5AtLybBeYO06nlwGm49KhTmfEwLZvDRGQ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scale="87" fitToHeight="0" orientation="landscape" blackAndWhite="1" r:id="rId1"/>
  <headerFooter>
    <oddFooter>&amp;CStrana &amp;P z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1.25"/>
  <cols>
    <col min="1" max="1" width="8.33203125" style="209" customWidth="1"/>
    <col min="2" max="2" width="1.6640625" style="209" customWidth="1"/>
    <col min="3" max="4" width="5" style="209" customWidth="1"/>
    <col min="5" max="5" width="11.6640625" style="209" customWidth="1"/>
    <col min="6" max="6" width="9.1640625" style="209" customWidth="1"/>
    <col min="7" max="7" width="5" style="209" customWidth="1"/>
    <col min="8" max="8" width="77.83203125" style="209" customWidth="1"/>
    <col min="9" max="10" width="20" style="209" customWidth="1"/>
    <col min="11" max="11" width="1.6640625" style="209" customWidth="1"/>
  </cols>
  <sheetData>
    <row r="1" spans="2:11" customFormat="1" ht="37.5" customHeight="1"/>
    <row r="2" spans="2:11" customFormat="1" ht="7.5" customHeight="1">
      <c r="B2" s="210"/>
      <c r="C2" s="211"/>
      <c r="D2" s="211"/>
      <c r="E2" s="211"/>
      <c r="F2" s="211"/>
      <c r="G2" s="211"/>
      <c r="H2" s="211"/>
      <c r="I2" s="211"/>
      <c r="J2" s="211"/>
      <c r="K2" s="212"/>
    </row>
    <row r="3" spans="2:11" s="16" customFormat="1" ht="45" customHeight="1">
      <c r="B3" s="213"/>
      <c r="C3" s="342" t="s">
        <v>602</v>
      </c>
      <c r="D3" s="342"/>
      <c r="E3" s="342"/>
      <c r="F3" s="342"/>
      <c r="G3" s="342"/>
      <c r="H3" s="342"/>
      <c r="I3" s="342"/>
      <c r="J3" s="342"/>
      <c r="K3" s="214"/>
    </row>
    <row r="4" spans="2:11" customFormat="1" ht="25.5" customHeight="1">
      <c r="B4" s="215"/>
      <c r="C4" s="347" t="s">
        <v>603</v>
      </c>
      <c r="D4" s="347"/>
      <c r="E4" s="347"/>
      <c r="F4" s="347"/>
      <c r="G4" s="347"/>
      <c r="H4" s="347"/>
      <c r="I4" s="347"/>
      <c r="J4" s="347"/>
      <c r="K4" s="216"/>
    </row>
    <row r="5" spans="2:11" customFormat="1" ht="5.25" customHeight="1">
      <c r="B5" s="215"/>
      <c r="C5" s="217"/>
      <c r="D5" s="217"/>
      <c r="E5" s="217"/>
      <c r="F5" s="217"/>
      <c r="G5" s="217"/>
      <c r="H5" s="217"/>
      <c r="I5" s="217"/>
      <c r="J5" s="217"/>
      <c r="K5" s="216"/>
    </row>
    <row r="6" spans="2:11" customFormat="1" ht="15" customHeight="1">
      <c r="B6" s="215"/>
      <c r="C6" s="346" t="s">
        <v>604</v>
      </c>
      <c r="D6" s="346"/>
      <c r="E6" s="346"/>
      <c r="F6" s="346"/>
      <c r="G6" s="346"/>
      <c r="H6" s="346"/>
      <c r="I6" s="346"/>
      <c r="J6" s="346"/>
      <c r="K6" s="216"/>
    </row>
    <row r="7" spans="2:11" customFormat="1" ht="15" customHeight="1">
      <c r="B7" s="219"/>
      <c r="C7" s="346" t="s">
        <v>605</v>
      </c>
      <c r="D7" s="346"/>
      <c r="E7" s="346"/>
      <c r="F7" s="346"/>
      <c r="G7" s="346"/>
      <c r="H7" s="346"/>
      <c r="I7" s="346"/>
      <c r="J7" s="346"/>
      <c r="K7" s="216"/>
    </row>
    <row r="8" spans="2:11" customFormat="1" ht="12.75" customHeight="1">
      <c r="B8" s="219"/>
      <c r="C8" s="218"/>
      <c r="D8" s="218"/>
      <c r="E8" s="218"/>
      <c r="F8" s="218"/>
      <c r="G8" s="218"/>
      <c r="H8" s="218"/>
      <c r="I8" s="218"/>
      <c r="J8" s="218"/>
      <c r="K8" s="216"/>
    </row>
    <row r="9" spans="2:11" customFormat="1" ht="15" customHeight="1">
      <c r="B9" s="219"/>
      <c r="C9" s="346" t="s">
        <v>606</v>
      </c>
      <c r="D9" s="346"/>
      <c r="E9" s="346"/>
      <c r="F9" s="346"/>
      <c r="G9" s="346"/>
      <c r="H9" s="346"/>
      <c r="I9" s="346"/>
      <c r="J9" s="346"/>
      <c r="K9" s="216"/>
    </row>
    <row r="10" spans="2:11" customFormat="1" ht="15" customHeight="1">
      <c r="B10" s="219"/>
      <c r="C10" s="218"/>
      <c r="D10" s="346" t="s">
        <v>607</v>
      </c>
      <c r="E10" s="346"/>
      <c r="F10" s="346"/>
      <c r="G10" s="346"/>
      <c r="H10" s="346"/>
      <c r="I10" s="346"/>
      <c r="J10" s="346"/>
      <c r="K10" s="216"/>
    </row>
    <row r="11" spans="2:11" customFormat="1" ht="15" customHeight="1">
      <c r="B11" s="219"/>
      <c r="C11" s="220"/>
      <c r="D11" s="346" t="s">
        <v>608</v>
      </c>
      <c r="E11" s="346"/>
      <c r="F11" s="346"/>
      <c r="G11" s="346"/>
      <c r="H11" s="346"/>
      <c r="I11" s="346"/>
      <c r="J11" s="346"/>
      <c r="K11" s="216"/>
    </row>
    <row r="12" spans="2:11" customFormat="1" ht="15" customHeight="1">
      <c r="B12" s="219"/>
      <c r="C12" s="220"/>
      <c r="D12" s="218"/>
      <c r="E12" s="218"/>
      <c r="F12" s="218"/>
      <c r="G12" s="218"/>
      <c r="H12" s="218"/>
      <c r="I12" s="218"/>
      <c r="J12" s="218"/>
      <c r="K12" s="216"/>
    </row>
    <row r="13" spans="2:11" customFormat="1" ht="15" customHeight="1">
      <c r="B13" s="219"/>
      <c r="C13" s="220"/>
      <c r="D13" s="221" t="s">
        <v>609</v>
      </c>
      <c r="E13" s="218"/>
      <c r="F13" s="218"/>
      <c r="G13" s="218"/>
      <c r="H13" s="218"/>
      <c r="I13" s="218"/>
      <c r="J13" s="218"/>
      <c r="K13" s="216"/>
    </row>
    <row r="14" spans="2:11" customFormat="1" ht="12.75" customHeight="1">
      <c r="B14" s="219"/>
      <c r="C14" s="220"/>
      <c r="D14" s="220"/>
      <c r="E14" s="220"/>
      <c r="F14" s="220"/>
      <c r="G14" s="220"/>
      <c r="H14" s="220"/>
      <c r="I14" s="220"/>
      <c r="J14" s="220"/>
      <c r="K14" s="216"/>
    </row>
    <row r="15" spans="2:11" customFormat="1" ht="15" customHeight="1">
      <c r="B15" s="219"/>
      <c r="C15" s="220"/>
      <c r="D15" s="346" t="s">
        <v>610</v>
      </c>
      <c r="E15" s="346"/>
      <c r="F15" s="346"/>
      <c r="G15" s="346"/>
      <c r="H15" s="346"/>
      <c r="I15" s="346"/>
      <c r="J15" s="346"/>
      <c r="K15" s="216"/>
    </row>
    <row r="16" spans="2:11" customFormat="1" ht="15" customHeight="1">
      <c r="B16" s="219"/>
      <c r="C16" s="220"/>
      <c r="D16" s="346" t="s">
        <v>611</v>
      </c>
      <c r="E16" s="346"/>
      <c r="F16" s="346"/>
      <c r="G16" s="346"/>
      <c r="H16" s="346"/>
      <c r="I16" s="346"/>
      <c r="J16" s="346"/>
      <c r="K16" s="216"/>
    </row>
    <row r="17" spans="2:11" customFormat="1" ht="15" customHeight="1">
      <c r="B17" s="219"/>
      <c r="C17" s="220"/>
      <c r="D17" s="346" t="s">
        <v>612</v>
      </c>
      <c r="E17" s="346"/>
      <c r="F17" s="346"/>
      <c r="G17" s="346"/>
      <c r="H17" s="346"/>
      <c r="I17" s="346"/>
      <c r="J17" s="346"/>
      <c r="K17" s="216"/>
    </row>
    <row r="18" spans="2:11" customFormat="1" ht="15" customHeight="1">
      <c r="B18" s="219"/>
      <c r="C18" s="220"/>
      <c r="D18" s="220"/>
      <c r="E18" s="222" t="s">
        <v>78</v>
      </c>
      <c r="F18" s="346" t="s">
        <v>613</v>
      </c>
      <c r="G18" s="346"/>
      <c r="H18" s="346"/>
      <c r="I18" s="346"/>
      <c r="J18" s="346"/>
      <c r="K18" s="216"/>
    </row>
    <row r="19" spans="2:11" customFormat="1" ht="15" customHeight="1">
      <c r="B19" s="219"/>
      <c r="C19" s="220"/>
      <c r="D19" s="220"/>
      <c r="E19" s="222" t="s">
        <v>614</v>
      </c>
      <c r="F19" s="346" t="s">
        <v>615</v>
      </c>
      <c r="G19" s="346"/>
      <c r="H19" s="346"/>
      <c r="I19" s="346"/>
      <c r="J19" s="346"/>
      <c r="K19" s="216"/>
    </row>
    <row r="20" spans="2:11" customFormat="1" ht="15" customHeight="1">
      <c r="B20" s="219"/>
      <c r="C20" s="220"/>
      <c r="D20" s="220"/>
      <c r="E20" s="222" t="s">
        <v>616</v>
      </c>
      <c r="F20" s="346" t="s">
        <v>617</v>
      </c>
      <c r="G20" s="346"/>
      <c r="H20" s="346"/>
      <c r="I20" s="346"/>
      <c r="J20" s="346"/>
      <c r="K20" s="216"/>
    </row>
    <row r="21" spans="2:11" customFormat="1" ht="15" customHeight="1">
      <c r="B21" s="219"/>
      <c r="C21" s="220"/>
      <c r="D21" s="220"/>
      <c r="E21" s="222" t="s">
        <v>618</v>
      </c>
      <c r="F21" s="346" t="s">
        <v>619</v>
      </c>
      <c r="G21" s="346"/>
      <c r="H21" s="346"/>
      <c r="I21" s="346"/>
      <c r="J21" s="346"/>
      <c r="K21" s="216"/>
    </row>
    <row r="22" spans="2:11" customFormat="1" ht="15" customHeight="1">
      <c r="B22" s="219"/>
      <c r="C22" s="220"/>
      <c r="D22" s="220"/>
      <c r="E22" s="222" t="s">
        <v>620</v>
      </c>
      <c r="F22" s="346" t="s">
        <v>621</v>
      </c>
      <c r="G22" s="346"/>
      <c r="H22" s="346"/>
      <c r="I22" s="346"/>
      <c r="J22" s="346"/>
      <c r="K22" s="216"/>
    </row>
    <row r="23" spans="2:11" customFormat="1" ht="15" customHeight="1">
      <c r="B23" s="219"/>
      <c r="C23" s="220"/>
      <c r="D23" s="220"/>
      <c r="E23" s="222" t="s">
        <v>85</v>
      </c>
      <c r="F23" s="346" t="s">
        <v>622</v>
      </c>
      <c r="G23" s="346"/>
      <c r="H23" s="346"/>
      <c r="I23" s="346"/>
      <c r="J23" s="346"/>
      <c r="K23" s="216"/>
    </row>
    <row r="24" spans="2:11" customFormat="1" ht="12.75" customHeight="1">
      <c r="B24" s="219"/>
      <c r="C24" s="220"/>
      <c r="D24" s="220"/>
      <c r="E24" s="220"/>
      <c r="F24" s="220"/>
      <c r="G24" s="220"/>
      <c r="H24" s="220"/>
      <c r="I24" s="220"/>
      <c r="J24" s="220"/>
      <c r="K24" s="216"/>
    </row>
    <row r="25" spans="2:11" customFormat="1" ht="15" customHeight="1">
      <c r="B25" s="219"/>
      <c r="C25" s="346" t="s">
        <v>623</v>
      </c>
      <c r="D25" s="346"/>
      <c r="E25" s="346"/>
      <c r="F25" s="346"/>
      <c r="G25" s="346"/>
      <c r="H25" s="346"/>
      <c r="I25" s="346"/>
      <c r="J25" s="346"/>
      <c r="K25" s="216"/>
    </row>
    <row r="26" spans="2:11" customFormat="1" ht="15" customHeight="1">
      <c r="B26" s="219"/>
      <c r="C26" s="346" t="s">
        <v>624</v>
      </c>
      <c r="D26" s="346"/>
      <c r="E26" s="346"/>
      <c r="F26" s="346"/>
      <c r="G26" s="346"/>
      <c r="H26" s="346"/>
      <c r="I26" s="346"/>
      <c r="J26" s="346"/>
      <c r="K26" s="216"/>
    </row>
    <row r="27" spans="2:11" customFormat="1" ht="15" customHeight="1">
      <c r="B27" s="219"/>
      <c r="C27" s="218"/>
      <c r="D27" s="346" t="s">
        <v>625</v>
      </c>
      <c r="E27" s="346"/>
      <c r="F27" s="346"/>
      <c r="G27" s="346"/>
      <c r="H27" s="346"/>
      <c r="I27" s="346"/>
      <c r="J27" s="346"/>
      <c r="K27" s="216"/>
    </row>
    <row r="28" spans="2:11" customFormat="1" ht="15" customHeight="1">
      <c r="B28" s="219"/>
      <c r="C28" s="220"/>
      <c r="D28" s="346" t="s">
        <v>626</v>
      </c>
      <c r="E28" s="346"/>
      <c r="F28" s="346"/>
      <c r="G28" s="346"/>
      <c r="H28" s="346"/>
      <c r="I28" s="346"/>
      <c r="J28" s="346"/>
      <c r="K28" s="216"/>
    </row>
    <row r="29" spans="2:11" customFormat="1" ht="12.75" customHeight="1">
      <c r="B29" s="219"/>
      <c r="C29" s="220"/>
      <c r="D29" s="220"/>
      <c r="E29" s="220"/>
      <c r="F29" s="220"/>
      <c r="G29" s="220"/>
      <c r="H29" s="220"/>
      <c r="I29" s="220"/>
      <c r="J29" s="220"/>
      <c r="K29" s="216"/>
    </row>
    <row r="30" spans="2:11" customFormat="1" ht="15" customHeight="1">
      <c r="B30" s="219"/>
      <c r="C30" s="220"/>
      <c r="D30" s="346" t="s">
        <v>627</v>
      </c>
      <c r="E30" s="346"/>
      <c r="F30" s="346"/>
      <c r="G30" s="346"/>
      <c r="H30" s="346"/>
      <c r="I30" s="346"/>
      <c r="J30" s="346"/>
      <c r="K30" s="216"/>
    </row>
    <row r="31" spans="2:11" customFormat="1" ht="15" customHeight="1">
      <c r="B31" s="219"/>
      <c r="C31" s="220"/>
      <c r="D31" s="346" t="s">
        <v>628</v>
      </c>
      <c r="E31" s="346"/>
      <c r="F31" s="346"/>
      <c r="G31" s="346"/>
      <c r="H31" s="346"/>
      <c r="I31" s="346"/>
      <c r="J31" s="346"/>
      <c r="K31" s="216"/>
    </row>
    <row r="32" spans="2:11" customFormat="1" ht="12.75" customHeight="1">
      <c r="B32" s="219"/>
      <c r="C32" s="220"/>
      <c r="D32" s="220"/>
      <c r="E32" s="220"/>
      <c r="F32" s="220"/>
      <c r="G32" s="220"/>
      <c r="H32" s="220"/>
      <c r="I32" s="220"/>
      <c r="J32" s="220"/>
      <c r="K32" s="216"/>
    </row>
    <row r="33" spans="2:11" customFormat="1" ht="15" customHeight="1">
      <c r="B33" s="219"/>
      <c r="C33" s="220"/>
      <c r="D33" s="346" t="s">
        <v>629</v>
      </c>
      <c r="E33" s="346"/>
      <c r="F33" s="346"/>
      <c r="G33" s="346"/>
      <c r="H33" s="346"/>
      <c r="I33" s="346"/>
      <c r="J33" s="346"/>
      <c r="K33" s="216"/>
    </row>
    <row r="34" spans="2:11" customFormat="1" ht="15" customHeight="1">
      <c r="B34" s="219"/>
      <c r="C34" s="220"/>
      <c r="D34" s="346" t="s">
        <v>630</v>
      </c>
      <c r="E34" s="346"/>
      <c r="F34" s="346"/>
      <c r="G34" s="346"/>
      <c r="H34" s="346"/>
      <c r="I34" s="346"/>
      <c r="J34" s="346"/>
      <c r="K34" s="216"/>
    </row>
    <row r="35" spans="2:11" customFormat="1" ht="15" customHeight="1">
      <c r="B35" s="219"/>
      <c r="C35" s="220"/>
      <c r="D35" s="346" t="s">
        <v>631</v>
      </c>
      <c r="E35" s="346"/>
      <c r="F35" s="346"/>
      <c r="G35" s="346"/>
      <c r="H35" s="346"/>
      <c r="I35" s="346"/>
      <c r="J35" s="346"/>
      <c r="K35" s="216"/>
    </row>
    <row r="36" spans="2:11" customFormat="1" ht="15" customHeight="1">
      <c r="B36" s="219"/>
      <c r="C36" s="220"/>
      <c r="D36" s="218"/>
      <c r="E36" s="221" t="s">
        <v>146</v>
      </c>
      <c r="F36" s="218"/>
      <c r="G36" s="346" t="s">
        <v>632</v>
      </c>
      <c r="H36" s="346"/>
      <c r="I36" s="346"/>
      <c r="J36" s="346"/>
      <c r="K36" s="216"/>
    </row>
    <row r="37" spans="2:11" customFormat="1" ht="30.75" customHeight="1">
      <c r="B37" s="219"/>
      <c r="C37" s="220"/>
      <c r="D37" s="218"/>
      <c r="E37" s="221" t="s">
        <v>633</v>
      </c>
      <c r="F37" s="218"/>
      <c r="G37" s="346" t="s">
        <v>634</v>
      </c>
      <c r="H37" s="346"/>
      <c r="I37" s="346"/>
      <c r="J37" s="346"/>
      <c r="K37" s="216"/>
    </row>
    <row r="38" spans="2:11" customFormat="1" ht="15" customHeight="1">
      <c r="B38" s="219"/>
      <c r="C38" s="220"/>
      <c r="D38" s="218"/>
      <c r="E38" s="221" t="s">
        <v>53</v>
      </c>
      <c r="F38" s="218"/>
      <c r="G38" s="346" t="s">
        <v>635</v>
      </c>
      <c r="H38" s="346"/>
      <c r="I38" s="346"/>
      <c r="J38" s="346"/>
      <c r="K38" s="216"/>
    </row>
    <row r="39" spans="2:11" customFormat="1" ht="15" customHeight="1">
      <c r="B39" s="219"/>
      <c r="C39" s="220"/>
      <c r="D39" s="218"/>
      <c r="E39" s="221" t="s">
        <v>54</v>
      </c>
      <c r="F39" s="218"/>
      <c r="G39" s="346" t="s">
        <v>636</v>
      </c>
      <c r="H39" s="346"/>
      <c r="I39" s="346"/>
      <c r="J39" s="346"/>
      <c r="K39" s="216"/>
    </row>
    <row r="40" spans="2:11" customFormat="1" ht="15" customHeight="1">
      <c r="B40" s="219"/>
      <c r="C40" s="220"/>
      <c r="D40" s="218"/>
      <c r="E40" s="221" t="s">
        <v>147</v>
      </c>
      <c r="F40" s="218"/>
      <c r="G40" s="346" t="s">
        <v>637</v>
      </c>
      <c r="H40" s="346"/>
      <c r="I40" s="346"/>
      <c r="J40" s="346"/>
      <c r="K40" s="216"/>
    </row>
    <row r="41" spans="2:11" customFormat="1" ht="15" customHeight="1">
      <c r="B41" s="219"/>
      <c r="C41" s="220"/>
      <c r="D41" s="218"/>
      <c r="E41" s="221" t="s">
        <v>148</v>
      </c>
      <c r="F41" s="218"/>
      <c r="G41" s="346" t="s">
        <v>638</v>
      </c>
      <c r="H41" s="346"/>
      <c r="I41" s="346"/>
      <c r="J41" s="346"/>
      <c r="K41" s="216"/>
    </row>
    <row r="42" spans="2:11" customFormat="1" ht="15" customHeight="1">
      <c r="B42" s="219"/>
      <c r="C42" s="220"/>
      <c r="D42" s="218"/>
      <c r="E42" s="221" t="s">
        <v>639</v>
      </c>
      <c r="F42" s="218"/>
      <c r="G42" s="346" t="s">
        <v>640</v>
      </c>
      <c r="H42" s="346"/>
      <c r="I42" s="346"/>
      <c r="J42" s="346"/>
      <c r="K42" s="216"/>
    </row>
    <row r="43" spans="2:11" customFormat="1" ht="15" customHeight="1">
      <c r="B43" s="219"/>
      <c r="C43" s="220"/>
      <c r="D43" s="218"/>
      <c r="E43" s="221"/>
      <c r="F43" s="218"/>
      <c r="G43" s="346" t="s">
        <v>641</v>
      </c>
      <c r="H43" s="346"/>
      <c r="I43" s="346"/>
      <c r="J43" s="346"/>
      <c r="K43" s="216"/>
    </row>
    <row r="44" spans="2:11" customFormat="1" ht="15" customHeight="1">
      <c r="B44" s="219"/>
      <c r="C44" s="220"/>
      <c r="D44" s="218"/>
      <c r="E44" s="221" t="s">
        <v>642</v>
      </c>
      <c r="F44" s="218"/>
      <c r="G44" s="346" t="s">
        <v>643</v>
      </c>
      <c r="H44" s="346"/>
      <c r="I44" s="346"/>
      <c r="J44" s="346"/>
      <c r="K44" s="216"/>
    </row>
    <row r="45" spans="2:11" customFormat="1" ht="15" customHeight="1">
      <c r="B45" s="219"/>
      <c r="C45" s="220"/>
      <c r="D45" s="218"/>
      <c r="E45" s="221" t="s">
        <v>150</v>
      </c>
      <c r="F45" s="218"/>
      <c r="G45" s="346" t="s">
        <v>644</v>
      </c>
      <c r="H45" s="346"/>
      <c r="I45" s="346"/>
      <c r="J45" s="346"/>
      <c r="K45" s="216"/>
    </row>
    <row r="46" spans="2:11" customFormat="1" ht="12.75" customHeight="1">
      <c r="B46" s="219"/>
      <c r="C46" s="220"/>
      <c r="D46" s="218"/>
      <c r="E46" s="218"/>
      <c r="F46" s="218"/>
      <c r="G46" s="218"/>
      <c r="H46" s="218"/>
      <c r="I46" s="218"/>
      <c r="J46" s="218"/>
      <c r="K46" s="216"/>
    </row>
    <row r="47" spans="2:11" customFormat="1" ht="15" customHeight="1">
      <c r="B47" s="219"/>
      <c r="C47" s="220"/>
      <c r="D47" s="346" t="s">
        <v>645</v>
      </c>
      <c r="E47" s="346"/>
      <c r="F47" s="346"/>
      <c r="G47" s="346"/>
      <c r="H47" s="346"/>
      <c r="I47" s="346"/>
      <c r="J47" s="346"/>
      <c r="K47" s="216"/>
    </row>
    <row r="48" spans="2:11" customFormat="1" ht="15" customHeight="1">
      <c r="B48" s="219"/>
      <c r="C48" s="220"/>
      <c r="D48" s="220"/>
      <c r="E48" s="346" t="s">
        <v>646</v>
      </c>
      <c r="F48" s="346"/>
      <c r="G48" s="346"/>
      <c r="H48" s="346"/>
      <c r="I48" s="346"/>
      <c r="J48" s="346"/>
      <c r="K48" s="216"/>
    </row>
    <row r="49" spans="2:11" customFormat="1" ht="15" customHeight="1">
      <c r="B49" s="219"/>
      <c r="C49" s="220"/>
      <c r="D49" s="220"/>
      <c r="E49" s="346" t="s">
        <v>647</v>
      </c>
      <c r="F49" s="346"/>
      <c r="G49" s="346"/>
      <c r="H49" s="346"/>
      <c r="I49" s="346"/>
      <c r="J49" s="346"/>
      <c r="K49" s="216"/>
    </row>
    <row r="50" spans="2:11" customFormat="1" ht="15" customHeight="1">
      <c r="B50" s="219"/>
      <c r="C50" s="220"/>
      <c r="D50" s="220"/>
      <c r="E50" s="346" t="s">
        <v>648</v>
      </c>
      <c r="F50" s="346"/>
      <c r="G50" s="346"/>
      <c r="H50" s="346"/>
      <c r="I50" s="346"/>
      <c r="J50" s="346"/>
      <c r="K50" s="216"/>
    </row>
    <row r="51" spans="2:11" customFormat="1" ht="15" customHeight="1">
      <c r="B51" s="219"/>
      <c r="C51" s="220"/>
      <c r="D51" s="346" t="s">
        <v>649</v>
      </c>
      <c r="E51" s="346"/>
      <c r="F51" s="346"/>
      <c r="G51" s="346"/>
      <c r="H51" s="346"/>
      <c r="I51" s="346"/>
      <c r="J51" s="346"/>
      <c r="K51" s="216"/>
    </row>
    <row r="52" spans="2:11" customFormat="1" ht="25.5" customHeight="1">
      <c r="B52" s="215"/>
      <c r="C52" s="347" t="s">
        <v>650</v>
      </c>
      <c r="D52" s="347"/>
      <c r="E52" s="347"/>
      <c r="F52" s="347"/>
      <c r="G52" s="347"/>
      <c r="H52" s="347"/>
      <c r="I52" s="347"/>
      <c r="J52" s="347"/>
      <c r="K52" s="216"/>
    </row>
    <row r="53" spans="2:11" customFormat="1" ht="5.25" customHeight="1">
      <c r="B53" s="215"/>
      <c r="C53" s="217"/>
      <c r="D53" s="217"/>
      <c r="E53" s="217"/>
      <c r="F53" s="217"/>
      <c r="G53" s="217"/>
      <c r="H53" s="217"/>
      <c r="I53" s="217"/>
      <c r="J53" s="217"/>
      <c r="K53" s="216"/>
    </row>
    <row r="54" spans="2:11" customFormat="1" ht="15" customHeight="1">
      <c r="B54" s="215"/>
      <c r="C54" s="346" t="s">
        <v>651</v>
      </c>
      <c r="D54" s="346"/>
      <c r="E54" s="346"/>
      <c r="F54" s="346"/>
      <c r="G54" s="346"/>
      <c r="H54" s="346"/>
      <c r="I54" s="346"/>
      <c r="J54" s="346"/>
      <c r="K54" s="216"/>
    </row>
    <row r="55" spans="2:11" customFormat="1" ht="15" customHeight="1">
      <c r="B55" s="215"/>
      <c r="C55" s="346" t="s">
        <v>652</v>
      </c>
      <c r="D55" s="346"/>
      <c r="E55" s="346"/>
      <c r="F55" s="346"/>
      <c r="G55" s="346"/>
      <c r="H55" s="346"/>
      <c r="I55" s="346"/>
      <c r="J55" s="346"/>
      <c r="K55" s="216"/>
    </row>
    <row r="56" spans="2:11" customFormat="1" ht="12.75" customHeight="1">
      <c r="B56" s="215"/>
      <c r="C56" s="218"/>
      <c r="D56" s="218"/>
      <c r="E56" s="218"/>
      <c r="F56" s="218"/>
      <c r="G56" s="218"/>
      <c r="H56" s="218"/>
      <c r="I56" s="218"/>
      <c r="J56" s="218"/>
      <c r="K56" s="216"/>
    </row>
    <row r="57" spans="2:11" customFormat="1" ht="15" customHeight="1">
      <c r="B57" s="215"/>
      <c r="C57" s="346" t="s">
        <v>653</v>
      </c>
      <c r="D57" s="346"/>
      <c r="E57" s="346"/>
      <c r="F57" s="346"/>
      <c r="G57" s="346"/>
      <c r="H57" s="346"/>
      <c r="I57" s="346"/>
      <c r="J57" s="346"/>
      <c r="K57" s="216"/>
    </row>
    <row r="58" spans="2:11" customFormat="1" ht="15" customHeight="1">
      <c r="B58" s="215"/>
      <c r="C58" s="220"/>
      <c r="D58" s="346" t="s">
        <v>654</v>
      </c>
      <c r="E58" s="346"/>
      <c r="F58" s="346"/>
      <c r="G58" s="346"/>
      <c r="H58" s="346"/>
      <c r="I58" s="346"/>
      <c r="J58" s="346"/>
      <c r="K58" s="216"/>
    </row>
    <row r="59" spans="2:11" customFormat="1" ht="15" customHeight="1">
      <c r="B59" s="215"/>
      <c r="C59" s="220"/>
      <c r="D59" s="346" t="s">
        <v>655</v>
      </c>
      <c r="E59" s="346"/>
      <c r="F59" s="346"/>
      <c r="G59" s="346"/>
      <c r="H59" s="346"/>
      <c r="I59" s="346"/>
      <c r="J59" s="346"/>
      <c r="K59" s="216"/>
    </row>
    <row r="60" spans="2:11" customFormat="1" ht="15" customHeight="1">
      <c r="B60" s="215"/>
      <c r="C60" s="220"/>
      <c r="D60" s="346" t="s">
        <v>656</v>
      </c>
      <c r="E60" s="346"/>
      <c r="F60" s="346"/>
      <c r="G60" s="346"/>
      <c r="H60" s="346"/>
      <c r="I60" s="346"/>
      <c r="J60" s="346"/>
      <c r="K60" s="216"/>
    </row>
    <row r="61" spans="2:11" customFormat="1" ht="15" customHeight="1">
      <c r="B61" s="215"/>
      <c r="C61" s="220"/>
      <c r="D61" s="346" t="s">
        <v>657</v>
      </c>
      <c r="E61" s="346"/>
      <c r="F61" s="346"/>
      <c r="G61" s="346"/>
      <c r="H61" s="346"/>
      <c r="I61" s="346"/>
      <c r="J61" s="346"/>
      <c r="K61" s="216"/>
    </row>
    <row r="62" spans="2:11" customFormat="1" ht="15" customHeight="1">
      <c r="B62" s="215"/>
      <c r="C62" s="220"/>
      <c r="D62" s="345" t="s">
        <v>658</v>
      </c>
      <c r="E62" s="345"/>
      <c r="F62" s="345"/>
      <c r="G62" s="345"/>
      <c r="H62" s="345"/>
      <c r="I62" s="345"/>
      <c r="J62" s="345"/>
      <c r="K62" s="216"/>
    </row>
    <row r="63" spans="2:11" customFormat="1" ht="15" customHeight="1">
      <c r="B63" s="215"/>
      <c r="C63" s="220"/>
      <c r="D63" s="346" t="s">
        <v>659</v>
      </c>
      <c r="E63" s="346"/>
      <c r="F63" s="346"/>
      <c r="G63" s="346"/>
      <c r="H63" s="346"/>
      <c r="I63" s="346"/>
      <c r="J63" s="346"/>
      <c r="K63" s="216"/>
    </row>
    <row r="64" spans="2:11" customFormat="1" ht="12.75" customHeight="1">
      <c r="B64" s="215"/>
      <c r="C64" s="220"/>
      <c r="D64" s="220"/>
      <c r="E64" s="223"/>
      <c r="F64" s="220"/>
      <c r="G64" s="220"/>
      <c r="H64" s="220"/>
      <c r="I64" s="220"/>
      <c r="J64" s="220"/>
      <c r="K64" s="216"/>
    </row>
    <row r="65" spans="2:11" customFormat="1" ht="15" customHeight="1">
      <c r="B65" s="215"/>
      <c r="C65" s="220"/>
      <c r="D65" s="346" t="s">
        <v>660</v>
      </c>
      <c r="E65" s="346"/>
      <c r="F65" s="346"/>
      <c r="G65" s="346"/>
      <c r="H65" s="346"/>
      <c r="I65" s="346"/>
      <c r="J65" s="346"/>
      <c r="K65" s="216"/>
    </row>
    <row r="66" spans="2:11" customFormat="1" ht="15" customHeight="1">
      <c r="B66" s="215"/>
      <c r="C66" s="220"/>
      <c r="D66" s="345" t="s">
        <v>661</v>
      </c>
      <c r="E66" s="345"/>
      <c r="F66" s="345"/>
      <c r="G66" s="345"/>
      <c r="H66" s="345"/>
      <c r="I66" s="345"/>
      <c r="J66" s="345"/>
      <c r="K66" s="216"/>
    </row>
    <row r="67" spans="2:11" customFormat="1" ht="15" customHeight="1">
      <c r="B67" s="215"/>
      <c r="C67" s="220"/>
      <c r="D67" s="346" t="s">
        <v>662</v>
      </c>
      <c r="E67" s="346"/>
      <c r="F67" s="346"/>
      <c r="G67" s="346"/>
      <c r="H67" s="346"/>
      <c r="I67" s="346"/>
      <c r="J67" s="346"/>
      <c r="K67" s="216"/>
    </row>
    <row r="68" spans="2:11" customFormat="1" ht="15" customHeight="1">
      <c r="B68" s="215"/>
      <c r="C68" s="220"/>
      <c r="D68" s="346" t="s">
        <v>663</v>
      </c>
      <c r="E68" s="346"/>
      <c r="F68" s="346"/>
      <c r="G68" s="346"/>
      <c r="H68" s="346"/>
      <c r="I68" s="346"/>
      <c r="J68" s="346"/>
      <c r="K68" s="216"/>
    </row>
    <row r="69" spans="2:11" customFormat="1" ht="15" customHeight="1">
      <c r="B69" s="215"/>
      <c r="C69" s="220"/>
      <c r="D69" s="346" t="s">
        <v>664</v>
      </c>
      <c r="E69" s="346"/>
      <c r="F69" s="346"/>
      <c r="G69" s="346"/>
      <c r="H69" s="346"/>
      <c r="I69" s="346"/>
      <c r="J69" s="346"/>
      <c r="K69" s="216"/>
    </row>
    <row r="70" spans="2:11" customFormat="1" ht="15" customHeight="1">
      <c r="B70" s="215"/>
      <c r="C70" s="220"/>
      <c r="D70" s="346" t="s">
        <v>665</v>
      </c>
      <c r="E70" s="346"/>
      <c r="F70" s="346"/>
      <c r="G70" s="346"/>
      <c r="H70" s="346"/>
      <c r="I70" s="346"/>
      <c r="J70" s="346"/>
      <c r="K70" s="216"/>
    </row>
    <row r="71" spans="2:11" customFormat="1" ht="12.75" customHeight="1">
      <c r="B71" s="224"/>
      <c r="C71" s="225"/>
      <c r="D71" s="225"/>
      <c r="E71" s="225"/>
      <c r="F71" s="225"/>
      <c r="G71" s="225"/>
      <c r="H71" s="225"/>
      <c r="I71" s="225"/>
      <c r="J71" s="225"/>
      <c r="K71" s="226"/>
    </row>
    <row r="72" spans="2:11" customFormat="1" ht="18.75" customHeight="1">
      <c r="B72" s="227"/>
      <c r="C72" s="227"/>
      <c r="D72" s="227"/>
      <c r="E72" s="227"/>
      <c r="F72" s="227"/>
      <c r="G72" s="227"/>
      <c r="H72" s="227"/>
      <c r="I72" s="227"/>
      <c r="J72" s="227"/>
      <c r="K72" s="228"/>
    </row>
    <row r="73" spans="2:11" customFormat="1" ht="18.75" customHeight="1">
      <c r="B73" s="228"/>
      <c r="C73" s="228"/>
      <c r="D73" s="228"/>
      <c r="E73" s="228"/>
      <c r="F73" s="228"/>
      <c r="G73" s="228"/>
      <c r="H73" s="228"/>
      <c r="I73" s="228"/>
      <c r="J73" s="228"/>
      <c r="K73" s="228"/>
    </row>
    <row r="74" spans="2:11" customFormat="1" ht="7.5" customHeight="1">
      <c r="B74" s="229"/>
      <c r="C74" s="230"/>
      <c r="D74" s="230"/>
      <c r="E74" s="230"/>
      <c r="F74" s="230"/>
      <c r="G74" s="230"/>
      <c r="H74" s="230"/>
      <c r="I74" s="230"/>
      <c r="J74" s="230"/>
      <c r="K74" s="231"/>
    </row>
    <row r="75" spans="2:11" customFormat="1" ht="45" customHeight="1">
      <c r="B75" s="232"/>
      <c r="C75" s="344" t="s">
        <v>666</v>
      </c>
      <c r="D75" s="344"/>
      <c r="E75" s="344"/>
      <c r="F75" s="344"/>
      <c r="G75" s="344"/>
      <c r="H75" s="344"/>
      <c r="I75" s="344"/>
      <c r="J75" s="344"/>
      <c r="K75" s="233"/>
    </row>
    <row r="76" spans="2:11" customFormat="1" ht="17.25" customHeight="1">
      <c r="B76" s="232"/>
      <c r="C76" s="234" t="s">
        <v>667</v>
      </c>
      <c r="D76" s="234"/>
      <c r="E76" s="234"/>
      <c r="F76" s="234" t="s">
        <v>668</v>
      </c>
      <c r="G76" s="235"/>
      <c r="H76" s="234" t="s">
        <v>54</v>
      </c>
      <c r="I76" s="234" t="s">
        <v>57</v>
      </c>
      <c r="J76" s="234" t="s">
        <v>669</v>
      </c>
      <c r="K76" s="233"/>
    </row>
    <row r="77" spans="2:11" customFormat="1" ht="17.25" customHeight="1">
      <c r="B77" s="232"/>
      <c r="C77" s="236" t="s">
        <v>670</v>
      </c>
      <c r="D77" s="236"/>
      <c r="E77" s="236"/>
      <c r="F77" s="237" t="s">
        <v>671</v>
      </c>
      <c r="G77" s="238"/>
      <c r="H77" s="236"/>
      <c r="I77" s="236"/>
      <c r="J77" s="236" t="s">
        <v>672</v>
      </c>
      <c r="K77" s="233"/>
    </row>
    <row r="78" spans="2:11" customFormat="1" ht="5.25" customHeight="1">
      <c r="B78" s="232"/>
      <c r="C78" s="239"/>
      <c r="D78" s="239"/>
      <c r="E78" s="239"/>
      <c r="F78" s="239"/>
      <c r="G78" s="240"/>
      <c r="H78" s="239"/>
      <c r="I78" s="239"/>
      <c r="J78" s="239"/>
      <c r="K78" s="233"/>
    </row>
    <row r="79" spans="2:11" customFormat="1" ht="15" customHeight="1">
      <c r="B79" s="232"/>
      <c r="C79" s="221" t="s">
        <v>53</v>
      </c>
      <c r="D79" s="241"/>
      <c r="E79" s="241"/>
      <c r="F79" s="242" t="s">
        <v>673</v>
      </c>
      <c r="G79" s="243"/>
      <c r="H79" s="221" t="s">
        <v>674</v>
      </c>
      <c r="I79" s="221" t="s">
        <v>675</v>
      </c>
      <c r="J79" s="221">
        <v>20</v>
      </c>
      <c r="K79" s="233"/>
    </row>
    <row r="80" spans="2:11" customFormat="1" ht="15" customHeight="1">
      <c r="B80" s="232"/>
      <c r="C80" s="221" t="s">
        <v>676</v>
      </c>
      <c r="D80" s="221"/>
      <c r="E80" s="221"/>
      <c r="F80" s="242" t="s">
        <v>673</v>
      </c>
      <c r="G80" s="243"/>
      <c r="H80" s="221" t="s">
        <v>677</v>
      </c>
      <c r="I80" s="221" t="s">
        <v>675</v>
      </c>
      <c r="J80" s="221">
        <v>120</v>
      </c>
      <c r="K80" s="233"/>
    </row>
    <row r="81" spans="2:11" customFormat="1" ht="15" customHeight="1">
      <c r="B81" s="244"/>
      <c r="C81" s="221" t="s">
        <v>678</v>
      </c>
      <c r="D81" s="221"/>
      <c r="E81" s="221"/>
      <c r="F81" s="242" t="s">
        <v>679</v>
      </c>
      <c r="G81" s="243"/>
      <c r="H81" s="221" t="s">
        <v>680</v>
      </c>
      <c r="I81" s="221" t="s">
        <v>675</v>
      </c>
      <c r="J81" s="221">
        <v>50</v>
      </c>
      <c r="K81" s="233"/>
    </row>
    <row r="82" spans="2:11" customFormat="1" ht="15" customHeight="1">
      <c r="B82" s="244"/>
      <c r="C82" s="221" t="s">
        <v>681</v>
      </c>
      <c r="D82" s="221"/>
      <c r="E82" s="221"/>
      <c r="F82" s="242" t="s">
        <v>673</v>
      </c>
      <c r="G82" s="243"/>
      <c r="H82" s="221" t="s">
        <v>682</v>
      </c>
      <c r="I82" s="221" t="s">
        <v>683</v>
      </c>
      <c r="J82" s="221"/>
      <c r="K82" s="233"/>
    </row>
    <row r="83" spans="2:11" customFormat="1" ht="15" customHeight="1">
      <c r="B83" s="244"/>
      <c r="C83" s="221" t="s">
        <v>684</v>
      </c>
      <c r="D83" s="221"/>
      <c r="E83" s="221"/>
      <c r="F83" s="242" t="s">
        <v>679</v>
      </c>
      <c r="G83" s="221"/>
      <c r="H83" s="221" t="s">
        <v>685</v>
      </c>
      <c r="I83" s="221" t="s">
        <v>675</v>
      </c>
      <c r="J83" s="221">
        <v>15</v>
      </c>
      <c r="K83" s="233"/>
    </row>
    <row r="84" spans="2:11" customFormat="1" ht="15" customHeight="1">
      <c r="B84" s="244"/>
      <c r="C84" s="221" t="s">
        <v>686</v>
      </c>
      <c r="D84" s="221"/>
      <c r="E84" s="221"/>
      <c r="F84" s="242" t="s">
        <v>679</v>
      </c>
      <c r="G84" s="221"/>
      <c r="H84" s="221" t="s">
        <v>687</v>
      </c>
      <c r="I84" s="221" t="s">
        <v>675</v>
      </c>
      <c r="J84" s="221">
        <v>15</v>
      </c>
      <c r="K84" s="233"/>
    </row>
    <row r="85" spans="2:11" customFormat="1" ht="15" customHeight="1">
      <c r="B85" s="244"/>
      <c r="C85" s="221" t="s">
        <v>688</v>
      </c>
      <c r="D85" s="221"/>
      <c r="E85" s="221"/>
      <c r="F85" s="242" t="s">
        <v>679</v>
      </c>
      <c r="G85" s="221"/>
      <c r="H85" s="221" t="s">
        <v>689</v>
      </c>
      <c r="I85" s="221" t="s">
        <v>675</v>
      </c>
      <c r="J85" s="221">
        <v>20</v>
      </c>
      <c r="K85" s="233"/>
    </row>
    <row r="86" spans="2:11" customFormat="1" ht="15" customHeight="1">
      <c r="B86" s="244"/>
      <c r="C86" s="221" t="s">
        <v>690</v>
      </c>
      <c r="D86" s="221"/>
      <c r="E86" s="221"/>
      <c r="F86" s="242" t="s">
        <v>679</v>
      </c>
      <c r="G86" s="221"/>
      <c r="H86" s="221" t="s">
        <v>691</v>
      </c>
      <c r="I86" s="221" t="s">
        <v>675</v>
      </c>
      <c r="J86" s="221">
        <v>20</v>
      </c>
      <c r="K86" s="233"/>
    </row>
    <row r="87" spans="2:11" customFormat="1" ht="15" customHeight="1">
      <c r="B87" s="244"/>
      <c r="C87" s="221" t="s">
        <v>692</v>
      </c>
      <c r="D87" s="221"/>
      <c r="E87" s="221"/>
      <c r="F87" s="242" t="s">
        <v>679</v>
      </c>
      <c r="G87" s="243"/>
      <c r="H87" s="221" t="s">
        <v>693</v>
      </c>
      <c r="I87" s="221" t="s">
        <v>675</v>
      </c>
      <c r="J87" s="221">
        <v>50</v>
      </c>
      <c r="K87" s="233"/>
    </row>
    <row r="88" spans="2:11" customFormat="1" ht="15" customHeight="1">
      <c r="B88" s="244"/>
      <c r="C88" s="221" t="s">
        <v>694</v>
      </c>
      <c r="D88" s="221"/>
      <c r="E88" s="221"/>
      <c r="F88" s="242" t="s">
        <v>679</v>
      </c>
      <c r="G88" s="243"/>
      <c r="H88" s="221" t="s">
        <v>695</v>
      </c>
      <c r="I88" s="221" t="s">
        <v>675</v>
      </c>
      <c r="J88" s="221">
        <v>20</v>
      </c>
      <c r="K88" s="233"/>
    </row>
    <row r="89" spans="2:11" customFormat="1" ht="15" customHeight="1">
      <c r="B89" s="244"/>
      <c r="C89" s="221" t="s">
        <v>696</v>
      </c>
      <c r="D89" s="221"/>
      <c r="E89" s="221"/>
      <c r="F89" s="242" t="s">
        <v>679</v>
      </c>
      <c r="G89" s="243"/>
      <c r="H89" s="221" t="s">
        <v>697</v>
      </c>
      <c r="I89" s="221" t="s">
        <v>675</v>
      </c>
      <c r="J89" s="221">
        <v>20</v>
      </c>
      <c r="K89" s="233"/>
    </row>
    <row r="90" spans="2:11" customFormat="1" ht="15" customHeight="1">
      <c r="B90" s="244"/>
      <c r="C90" s="221" t="s">
        <v>698</v>
      </c>
      <c r="D90" s="221"/>
      <c r="E90" s="221"/>
      <c r="F90" s="242" t="s">
        <v>679</v>
      </c>
      <c r="G90" s="243"/>
      <c r="H90" s="221" t="s">
        <v>699</v>
      </c>
      <c r="I90" s="221" t="s">
        <v>675</v>
      </c>
      <c r="J90" s="221">
        <v>50</v>
      </c>
      <c r="K90" s="233"/>
    </row>
    <row r="91" spans="2:11" customFormat="1" ht="15" customHeight="1">
      <c r="B91" s="244"/>
      <c r="C91" s="221" t="s">
        <v>700</v>
      </c>
      <c r="D91" s="221"/>
      <c r="E91" s="221"/>
      <c r="F91" s="242" t="s">
        <v>679</v>
      </c>
      <c r="G91" s="243"/>
      <c r="H91" s="221" t="s">
        <v>700</v>
      </c>
      <c r="I91" s="221" t="s">
        <v>675</v>
      </c>
      <c r="J91" s="221">
        <v>50</v>
      </c>
      <c r="K91" s="233"/>
    </row>
    <row r="92" spans="2:11" customFormat="1" ht="15" customHeight="1">
      <c r="B92" s="244"/>
      <c r="C92" s="221" t="s">
        <v>701</v>
      </c>
      <c r="D92" s="221"/>
      <c r="E92" s="221"/>
      <c r="F92" s="242" t="s">
        <v>679</v>
      </c>
      <c r="G92" s="243"/>
      <c r="H92" s="221" t="s">
        <v>702</v>
      </c>
      <c r="I92" s="221" t="s">
        <v>675</v>
      </c>
      <c r="J92" s="221">
        <v>255</v>
      </c>
      <c r="K92" s="233"/>
    </row>
    <row r="93" spans="2:11" customFormat="1" ht="15" customHeight="1">
      <c r="B93" s="244"/>
      <c r="C93" s="221" t="s">
        <v>703</v>
      </c>
      <c r="D93" s="221"/>
      <c r="E93" s="221"/>
      <c r="F93" s="242" t="s">
        <v>673</v>
      </c>
      <c r="G93" s="243"/>
      <c r="H93" s="221" t="s">
        <v>704</v>
      </c>
      <c r="I93" s="221" t="s">
        <v>705</v>
      </c>
      <c r="J93" s="221"/>
      <c r="K93" s="233"/>
    </row>
    <row r="94" spans="2:11" customFormat="1" ht="15" customHeight="1">
      <c r="B94" s="244"/>
      <c r="C94" s="221" t="s">
        <v>706</v>
      </c>
      <c r="D94" s="221"/>
      <c r="E94" s="221"/>
      <c r="F94" s="242" t="s">
        <v>673</v>
      </c>
      <c r="G94" s="243"/>
      <c r="H94" s="221" t="s">
        <v>707</v>
      </c>
      <c r="I94" s="221" t="s">
        <v>708</v>
      </c>
      <c r="J94" s="221"/>
      <c r="K94" s="233"/>
    </row>
    <row r="95" spans="2:11" customFormat="1" ht="15" customHeight="1">
      <c r="B95" s="244"/>
      <c r="C95" s="221" t="s">
        <v>709</v>
      </c>
      <c r="D95" s="221"/>
      <c r="E95" s="221"/>
      <c r="F95" s="242" t="s">
        <v>673</v>
      </c>
      <c r="G95" s="243"/>
      <c r="H95" s="221" t="s">
        <v>709</v>
      </c>
      <c r="I95" s="221" t="s">
        <v>708</v>
      </c>
      <c r="J95" s="221"/>
      <c r="K95" s="233"/>
    </row>
    <row r="96" spans="2:11" customFormat="1" ht="15" customHeight="1">
      <c r="B96" s="244"/>
      <c r="C96" s="221" t="s">
        <v>38</v>
      </c>
      <c r="D96" s="221"/>
      <c r="E96" s="221"/>
      <c r="F96" s="242" t="s">
        <v>673</v>
      </c>
      <c r="G96" s="243"/>
      <c r="H96" s="221" t="s">
        <v>710</v>
      </c>
      <c r="I96" s="221" t="s">
        <v>708</v>
      </c>
      <c r="J96" s="221"/>
      <c r="K96" s="233"/>
    </row>
    <row r="97" spans="2:11" customFormat="1" ht="15" customHeight="1">
      <c r="B97" s="244"/>
      <c r="C97" s="221" t="s">
        <v>48</v>
      </c>
      <c r="D97" s="221"/>
      <c r="E97" s="221"/>
      <c r="F97" s="242" t="s">
        <v>673</v>
      </c>
      <c r="G97" s="243"/>
      <c r="H97" s="221" t="s">
        <v>711</v>
      </c>
      <c r="I97" s="221" t="s">
        <v>708</v>
      </c>
      <c r="J97" s="221"/>
      <c r="K97" s="233"/>
    </row>
    <row r="98" spans="2:11" customFormat="1" ht="15" customHeight="1">
      <c r="B98" s="245"/>
      <c r="C98" s="246"/>
      <c r="D98" s="246"/>
      <c r="E98" s="246"/>
      <c r="F98" s="246"/>
      <c r="G98" s="246"/>
      <c r="H98" s="246"/>
      <c r="I98" s="246"/>
      <c r="J98" s="246"/>
      <c r="K98" s="247"/>
    </row>
    <row r="99" spans="2:11" customFormat="1" ht="18.75" customHeight="1">
      <c r="B99" s="248"/>
      <c r="C99" s="249"/>
      <c r="D99" s="249"/>
      <c r="E99" s="249"/>
      <c r="F99" s="249"/>
      <c r="G99" s="249"/>
      <c r="H99" s="249"/>
      <c r="I99" s="249"/>
      <c r="J99" s="249"/>
      <c r="K99" s="248"/>
    </row>
    <row r="100" spans="2:11" customFormat="1" ht="18.75" customHeight="1">
      <c r="B100" s="228"/>
      <c r="C100" s="228"/>
      <c r="D100" s="228"/>
      <c r="E100" s="228"/>
      <c r="F100" s="228"/>
      <c r="G100" s="228"/>
      <c r="H100" s="228"/>
      <c r="I100" s="228"/>
      <c r="J100" s="228"/>
      <c r="K100" s="228"/>
    </row>
    <row r="101" spans="2:11" customFormat="1" ht="7.5" customHeight="1">
      <c r="B101" s="229"/>
      <c r="C101" s="230"/>
      <c r="D101" s="230"/>
      <c r="E101" s="230"/>
      <c r="F101" s="230"/>
      <c r="G101" s="230"/>
      <c r="H101" s="230"/>
      <c r="I101" s="230"/>
      <c r="J101" s="230"/>
      <c r="K101" s="231"/>
    </row>
    <row r="102" spans="2:11" customFormat="1" ht="45" customHeight="1">
      <c r="B102" s="232"/>
      <c r="C102" s="344" t="s">
        <v>712</v>
      </c>
      <c r="D102" s="344"/>
      <c r="E102" s="344"/>
      <c r="F102" s="344"/>
      <c r="G102" s="344"/>
      <c r="H102" s="344"/>
      <c r="I102" s="344"/>
      <c r="J102" s="344"/>
      <c r="K102" s="233"/>
    </row>
    <row r="103" spans="2:11" customFormat="1" ht="17.25" customHeight="1">
      <c r="B103" s="232"/>
      <c r="C103" s="234" t="s">
        <v>667</v>
      </c>
      <c r="D103" s="234"/>
      <c r="E103" s="234"/>
      <c r="F103" s="234" t="s">
        <v>668</v>
      </c>
      <c r="G103" s="235"/>
      <c r="H103" s="234" t="s">
        <v>54</v>
      </c>
      <c r="I103" s="234" t="s">
        <v>57</v>
      </c>
      <c r="J103" s="234" t="s">
        <v>669</v>
      </c>
      <c r="K103" s="233"/>
    </row>
    <row r="104" spans="2:11" customFormat="1" ht="17.25" customHeight="1">
      <c r="B104" s="232"/>
      <c r="C104" s="236" t="s">
        <v>670</v>
      </c>
      <c r="D104" s="236"/>
      <c r="E104" s="236"/>
      <c r="F104" s="237" t="s">
        <v>671</v>
      </c>
      <c r="G104" s="238"/>
      <c r="H104" s="236"/>
      <c r="I104" s="236"/>
      <c r="J104" s="236" t="s">
        <v>672</v>
      </c>
      <c r="K104" s="233"/>
    </row>
    <row r="105" spans="2:11" customFormat="1" ht="5.25" customHeight="1">
      <c r="B105" s="232"/>
      <c r="C105" s="234"/>
      <c r="D105" s="234"/>
      <c r="E105" s="234"/>
      <c r="F105" s="234"/>
      <c r="G105" s="250"/>
      <c r="H105" s="234"/>
      <c r="I105" s="234"/>
      <c r="J105" s="234"/>
      <c r="K105" s="233"/>
    </row>
    <row r="106" spans="2:11" customFormat="1" ht="15" customHeight="1">
      <c r="B106" s="232"/>
      <c r="C106" s="221" t="s">
        <v>53</v>
      </c>
      <c r="D106" s="241"/>
      <c r="E106" s="241"/>
      <c r="F106" s="242" t="s">
        <v>673</v>
      </c>
      <c r="G106" s="221"/>
      <c r="H106" s="221" t="s">
        <v>713</v>
      </c>
      <c r="I106" s="221" t="s">
        <v>675</v>
      </c>
      <c r="J106" s="221">
        <v>20</v>
      </c>
      <c r="K106" s="233"/>
    </row>
    <row r="107" spans="2:11" customFormat="1" ht="15" customHeight="1">
      <c r="B107" s="232"/>
      <c r="C107" s="221" t="s">
        <v>676</v>
      </c>
      <c r="D107" s="221"/>
      <c r="E107" s="221"/>
      <c r="F107" s="242" t="s">
        <v>673</v>
      </c>
      <c r="G107" s="221"/>
      <c r="H107" s="221" t="s">
        <v>713</v>
      </c>
      <c r="I107" s="221" t="s">
        <v>675</v>
      </c>
      <c r="J107" s="221">
        <v>120</v>
      </c>
      <c r="K107" s="233"/>
    </row>
    <row r="108" spans="2:11" customFormat="1" ht="15" customHeight="1">
      <c r="B108" s="244"/>
      <c r="C108" s="221" t="s">
        <v>678</v>
      </c>
      <c r="D108" s="221"/>
      <c r="E108" s="221"/>
      <c r="F108" s="242" t="s">
        <v>679</v>
      </c>
      <c r="G108" s="221"/>
      <c r="H108" s="221" t="s">
        <v>713</v>
      </c>
      <c r="I108" s="221" t="s">
        <v>675</v>
      </c>
      <c r="J108" s="221">
        <v>50</v>
      </c>
      <c r="K108" s="233"/>
    </row>
    <row r="109" spans="2:11" customFormat="1" ht="15" customHeight="1">
      <c r="B109" s="244"/>
      <c r="C109" s="221" t="s">
        <v>681</v>
      </c>
      <c r="D109" s="221"/>
      <c r="E109" s="221"/>
      <c r="F109" s="242" t="s">
        <v>673</v>
      </c>
      <c r="G109" s="221"/>
      <c r="H109" s="221" t="s">
        <v>713</v>
      </c>
      <c r="I109" s="221" t="s">
        <v>683</v>
      </c>
      <c r="J109" s="221"/>
      <c r="K109" s="233"/>
    </row>
    <row r="110" spans="2:11" customFormat="1" ht="15" customHeight="1">
      <c r="B110" s="244"/>
      <c r="C110" s="221" t="s">
        <v>692</v>
      </c>
      <c r="D110" s="221"/>
      <c r="E110" s="221"/>
      <c r="F110" s="242" t="s">
        <v>679</v>
      </c>
      <c r="G110" s="221"/>
      <c r="H110" s="221" t="s">
        <v>713</v>
      </c>
      <c r="I110" s="221" t="s">
        <v>675</v>
      </c>
      <c r="J110" s="221">
        <v>50</v>
      </c>
      <c r="K110" s="233"/>
    </row>
    <row r="111" spans="2:11" customFormat="1" ht="15" customHeight="1">
      <c r="B111" s="244"/>
      <c r="C111" s="221" t="s">
        <v>700</v>
      </c>
      <c r="D111" s="221"/>
      <c r="E111" s="221"/>
      <c r="F111" s="242" t="s">
        <v>679</v>
      </c>
      <c r="G111" s="221"/>
      <c r="H111" s="221" t="s">
        <v>713</v>
      </c>
      <c r="I111" s="221" t="s">
        <v>675</v>
      </c>
      <c r="J111" s="221">
        <v>50</v>
      </c>
      <c r="K111" s="233"/>
    </row>
    <row r="112" spans="2:11" customFormat="1" ht="15" customHeight="1">
      <c r="B112" s="244"/>
      <c r="C112" s="221" t="s">
        <v>698</v>
      </c>
      <c r="D112" s="221"/>
      <c r="E112" s="221"/>
      <c r="F112" s="242" t="s">
        <v>679</v>
      </c>
      <c r="G112" s="221"/>
      <c r="H112" s="221" t="s">
        <v>713</v>
      </c>
      <c r="I112" s="221" t="s">
        <v>675</v>
      </c>
      <c r="J112" s="221">
        <v>50</v>
      </c>
      <c r="K112" s="233"/>
    </row>
    <row r="113" spans="2:11" customFormat="1" ht="15" customHeight="1">
      <c r="B113" s="244"/>
      <c r="C113" s="221" t="s">
        <v>53</v>
      </c>
      <c r="D113" s="221"/>
      <c r="E113" s="221"/>
      <c r="F113" s="242" t="s">
        <v>673</v>
      </c>
      <c r="G113" s="221"/>
      <c r="H113" s="221" t="s">
        <v>714</v>
      </c>
      <c r="I113" s="221" t="s">
        <v>675</v>
      </c>
      <c r="J113" s="221">
        <v>20</v>
      </c>
      <c r="K113" s="233"/>
    </row>
    <row r="114" spans="2:11" customFormat="1" ht="15" customHeight="1">
      <c r="B114" s="244"/>
      <c r="C114" s="221" t="s">
        <v>715</v>
      </c>
      <c r="D114" s="221"/>
      <c r="E114" s="221"/>
      <c r="F114" s="242" t="s">
        <v>673</v>
      </c>
      <c r="G114" s="221"/>
      <c r="H114" s="221" t="s">
        <v>716</v>
      </c>
      <c r="I114" s="221" t="s">
        <v>675</v>
      </c>
      <c r="J114" s="221">
        <v>120</v>
      </c>
      <c r="K114" s="233"/>
    </row>
    <row r="115" spans="2:11" customFormat="1" ht="15" customHeight="1">
      <c r="B115" s="244"/>
      <c r="C115" s="221" t="s">
        <v>38</v>
      </c>
      <c r="D115" s="221"/>
      <c r="E115" s="221"/>
      <c r="F115" s="242" t="s">
        <v>673</v>
      </c>
      <c r="G115" s="221"/>
      <c r="H115" s="221" t="s">
        <v>717</v>
      </c>
      <c r="I115" s="221" t="s">
        <v>708</v>
      </c>
      <c r="J115" s="221"/>
      <c r="K115" s="233"/>
    </row>
    <row r="116" spans="2:11" customFormat="1" ht="15" customHeight="1">
      <c r="B116" s="244"/>
      <c r="C116" s="221" t="s">
        <v>48</v>
      </c>
      <c r="D116" s="221"/>
      <c r="E116" s="221"/>
      <c r="F116" s="242" t="s">
        <v>673</v>
      </c>
      <c r="G116" s="221"/>
      <c r="H116" s="221" t="s">
        <v>718</v>
      </c>
      <c r="I116" s="221" t="s">
        <v>708</v>
      </c>
      <c r="J116" s="221"/>
      <c r="K116" s="233"/>
    </row>
    <row r="117" spans="2:11" customFormat="1" ht="15" customHeight="1">
      <c r="B117" s="244"/>
      <c r="C117" s="221" t="s">
        <v>57</v>
      </c>
      <c r="D117" s="221"/>
      <c r="E117" s="221"/>
      <c r="F117" s="242" t="s">
        <v>673</v>
      </c>
      <c r="G117" s="221"/>
      <c r="H117" s="221" t="s">
        <v>719</v>
      </c>
      <c r="I117" s="221" t="s">
        <v>720</v>
      </c>
      <c r="J117" s="221"/>
      <c r="K117" s="233"/>
    </row>
    <row r="118" spans="2:11" customFormat="1" ht="15" customHeight="1">
      <c r="B118" s="245"/>
      <c r="C118" s="251"/>
      <c r="D118" s="251"/>
      <c r="E118" s="251"/>
      <c r="F118" s="251"/>
      <c r="G118" s="251"/>
      <c r="H118" s="251"/>
      <c r="I118" s="251"/>
      <c r="J118" s="251"/>
      <c r="K118" s="247"/>
    </row>
    <row r="119" spans="2:11" customFormat="1" ht="18.75" customHeight="1">
      <c r="B119" s="252"/>
      <c r="C119" s="253"/>
      <c r="D119" s="253"/>
      <c r="E119" s="253"/>
      <c r="F119" s="254"/>
      <c r="G119" s="253"/>
      <c r="H119" s="253"/>
      <c r="I119" s="253"/>
      <c r="J119" s="253"/>
      <c r="K119" s="252"/>
    </row>
    <row r="120" spans="2:11" customFormat="1" ht="18.75" customHeight="1">
      <c r="B120" s="228"/>
      <c r="C120" s="228"/>
      <c r="D120" s="228"/>
      <c r="E120" s="228"/>
      <c r="F120" s="228"/>
      <c r="G120" s="228"/>
      <c r="H120" s="228"/>
      <c r="I120" s="228"/>
      <c r="J120" s="228"/>
      <c r="K120" s="228"/>
    </row>
    <row r="121" spans="2:11" customFormat="1" ht="7.5" customHeight="1">
      <c r="B121" s="255"/>
      <c r="C121" s="256"/>
      <c r="D121" s="256"/>
      <c r="E121" s="256"/>
      <c r="F121" s="256"/>
      <c r="G121" s="256"/>
      <c r="H121" s="256"/>
      <c r="I121" s="256"/>
      <c r="J121" s="256"/>
      <c r="K121" s="257"/>
    </row>
    <row r="122" spans="2:11" customFormat="1" ht="45" customHeight="1">
      <c r="B122" s="258"/>
      <c r="C122" s="342" t="s">
        <v>721</v>
      </c>
      <c r="D122" s="342"/>
      <c r="E122" s="342"/>
      <c r="F122" s="342"/>
      <c r="G122" s="342"/>
      <c r="H122" s="342"/>
      <c r="I122" s="342"/>
      <c r="J122" s="342"/>
      <c r="K122" s="259"/>
    </row>
    <row r="123" spans="2:11" customFormat="1" ht="17.25" customHeight="1">
      <c r="B123" s="260"/>
      <c r="C123" s="234" t="s">
        <v>667</v>
      </c>
      <c r="D123" s="234"/>
      <c r="E123" s="234"/>
      <c r="F123" s="234" t="s">
        <v>668</v>
      </c>
      <c r="G123" s="235"/>
      <c r="H123" s="234" t="s">
        <v>54</v>
      </c>
      <c r="I123" s="234" t="s">
        <v>57</v>
      </c>
      <c r="J123" s="234" t="s">
        <v>669</v>
      </c>
      <c r="K123" s="261"/>
    </row>
    <row r="124" spans="2:11" customFormat="1" ht="17.25" customHeight="1">
      <c r="B124" s="260"/>
      <c r="C124" s="236" t="s">
        <v>670</v>
      </c>
      <c r="D124" s="236"/>
      <c r="E124" s="236"/>
      <c r="F124" s="237" t="s">
        <v>671</v>
      </c>
      <c r="G124" s="238"/>
      <c r="H124" s="236"/>
      <c r="I124" s="236"/>
      <c r="J124" s="236" t="s">
        <v>672</v>
      </c>
      <c r="K124" s="261"/>
    </row>
    <row r="125" spans="2:11" customFormat="1" ht="5.25" customHeight="1">
      <c r="B125" s="262"/>
      <c r="C125" s="239"/>
      <c r="D125" s="239"/>
      <c r="E125" s="239"/>
      <c r="F125" s="239"/>
      <c r="G125" s="263"/>
      <c r="H125" s="239"/>
      <c r="I125" s="239"/>
      <c r="J125" s="239"/>
      <c r="K125" s="264"/>
    </row>
    <row r="126" spans="2:11" customFormat="1" ht="15" customHeight="1">
      <c r="B126" s="262"/>
      <c r="C126" s="221" t="s">
        <v>676</v>
      </c>
      <c r="D126" s="241"/>
      <c r="E126" s="241"/>
      <c r="F126" s="242" t="s">
        <v>673</v>
      </c>
      <c r="G126" s="221"/>
      <c r="H126" s="221" t="s">
        <v>713</v>
      </c>
      <c r="I126" s="221" t="s">
        <v>675</v>
      </c>
      <c r="J126" s="221">
        <v>120</v>
      </c>
      <c r="K126" s="265"/>
    </row>
    <row r="127" spans="2:11" customFormat="1" ht="15" customHeight="1">
      <c r="B127" s="262"/>
      <c r="C127" s="221" t="s">
        <v>722</v>
      </c>
      <c r="D127" s="221"/>
      <c r="E127" s="221"/>
      <c r="F127" s="242" t="s">
        <v>673</v>
      </c>
      <c r="G127" s="221"/>
      <c r="H127" s="221" t="s">
        <v>723</v>
      </c>
      <c r="I127" s="221" t="s">
        <v>675</v>
      </c>
      <c r="J127" s="221" t="s">
        <v>724</v>
      </c>
      <c r="K127" s="265"/>
    </row>
    <row r="128" spans="2:11" customFormat="1" ht="15" customHeight="1">
      <c r="B128" s="262"/>
      <c r="C128" s="221" t="s">
        <v>85</v>
      </c>
      <c r="D128" s="221"/>
      <c r="E128" s="221"/>
      <c r="F128" s="242" t="s">
        <v>673</v>
      </c>
      <c r="G128" s="221"/>
      <c r="H128" s="221" t="s">
        <v>725</v>
      </c>
      <c r="I128" s="221" t="s">
        <v>675</v>
      </c>
      <c r="J128" s="221" t="s">
        <v>724</v>
      </c>
      <c r="K128" s="265"/>
    </row>
    <row r="129" spans="2:11" customFormat="1" ht="15" customHeight="1">
      <c r="B129" s="262"/>
      <c r="C129" s="221" t="s">
        <v>684</v>
      </c>
      <c r="D129" s="221"/>
      <c r="E129" s="221"/>
      <c r="F129" s="242" t="s">
        <v>679</v>
      </c>
      <c r="G129" s="221"/>
      <c r="H129" s="221" t="s">
        <v>685</v>
      </c>
      <c r="I129" s="221" t="s">
        <v>675</v>
      </c>
      <c r="J129" s="221">
        <v>15</v>
      </c>
      <c r="K129" s="265"/>
    </row>
    <row r="130" spans="2:11" customFormat="1" ht="15" customHeight="1">
      <c r="B130" s="262"/>
      <c r="C130" s="221" t="s">
        <v>686</v>
      </c>
      <c r="D130" s="221"/>
      <c r="E130" s="221"/>
      <c r="F130" s="242" t="s">
        <v>679</v>
      </c>
      <c r="G130" s="221"/>
      <c r="H130" s="221" t="s">
        <v>687</v>
      </c>
      <c r="I130" s="221" t="s">
        <v>675</v>
      </c>
      <c r="J130" s="221">
        <v>15</v>
      </c>
      <c r="K130" s="265"/>
    </row>
    <row r="131" spans="2:11" customFormat="1" ht="15" customHeight="1">
      <c r="B131" s="262"/>
      <c r="C131" s="221" t="s">
        <v>688</v>
      </c>
      <c r="D131" s="221"/>
      <c r="E131" s="221"/>
      <c r="F131" s="242" t="s">
        <v>679</v>
      </c>
      <c r="G131" s="221"/>
      <c r="H131" s="221" t="s">
        <v>689</v>
      </c>
      <c r="I131" s="221" t="s">
        <v>675</v>
      </c>
      <c r="J131" s="221">
        <v>20</v>
      </c>
      <c r="K131" s="265"/>
    </row>
    <row r="132" spans="2:11" customFormat="1" ht="15" customHeight="1">
      <c r="B132" s="262"/>
      <c r="C132" s="221" t="s">
        <v>690</v>
      </c>
      <c r="D132" s="221"/>
      <c r="E132" s="221"/>
      <c r="F132" s="242" t="s">
        <v>679</v>
      </c>
      <c r="G132" s="221"/>
      <c r="H132" s="221" t="s">
        <v>691</v>
      </c>
      <c r="I132" s="221" t="s">
        <v>675</v>
      </c>
      <c r="J132" s="221">
        <v>20</v>
      </c>
      <c r="K132" s="265"/>
    </row>
    <row r="133" spans="2:11" customFormat="1" ht="15" customHeight="1">
      <c r="B133" s="262"/>
      <c r="C133" s="221" t="s">
        <v>678</v>
      </c>
      <c r="D133" s="221"/>
      <c r="E133" s="221"/>
      <c r="F133" s="242" t="s">
        <v>679</v>
      </c>
      <c r="G133" s="221"/>
      <c r="H133" s="221" t="s">
        <v>713</v>
      </c>
      <c r="I133" s="221" t="s">
        <v>675</v>
      </c>
      <c r="J133" s="221">
        <v>50</v>
      </c>
      <c r="K133" s="265"/>
    </row>
    <row r="134" spans="2:11" customFormat="1" ht="15" customHeight="1">
      <c r="B134" s="262"/>
      <c r="C134" s="221" t="s">
        <v>692</v>
      </c>
      <c r="D134" s="221"/>
      <c r="E134" s="221"/>
      <c r="F134" s="242" t="s">
        <v>679</v>
      </c>
      <c r="G134" s="221"/>
      <c r="H134" s="221" t="s">
        <v>713</v>
      </c>
      <c r="I134" s="221" t="s">
        <v>675</v>
      </c>
      <c r="J134" s="221">
        <v>50</v>
      </c>
      <c r="K134" s="265"/>
    </row>
    <row r="135" spans="2:11" customFormat="1" ht="15" customHeight="1">
      <c r="B135" s="262"/>
      <c r="C135" s="221" t="s">
        <v>698</v>
      </c>
      <c r="D135" s="221"/>
      <c r="E135" s="221"/>
      <c r="F135" s="242" t="s">
        <v>679</v>
      </c>
      <c r="G135" s="221"/>
      <c r="H135" s="221" t="s">
        <v>713</v>
      </c>
      <c r="I135" s="221" t="s">
        <v>675</v>
      </c>
      <c r="J135" s="221">
        <v>50</v>
      </c>
      <c r="K135" s="265"/>
    </row>
    <row r="136" spans="2:11" customFormat="1" ht="15" customHeight="1">
      <c r="B136" s="262"/>
      <c r="C136" s="221" t="s">
        <v>700</v>
      </c>
      <c r="D136" s="221"/>
      <c r="E136" s="221"/>
      <c r="F136" s="242" t="s">
        <v>679</v>
      </c>
      <c r="G136" s="221"/>
      <c r="H136" s="221" t="s">
        <v>713</v>
      </c>
      <c r="I136" s="221" t="s">
        <v>675</v>
      </c>
      <c r="J136" s="221">
        <v>50</v>
      </c>
      <c r="K136" s="265"/>
    </row>
    <row r="137" spans="2:11" customFormat="1" ht="15" customHeight="1">
      <c r="B137" s="262"/>
      <c r="C137" s="221" t="s">
        <v>701</v>
      </c>
      <c r="D137" s="221"/>
      <c r="E137" s="221"/>
      <c r="F137" s="242" t="s">
        <v>679</v>
      </c>
      <c r="G137" s="221"/>
      <c r="H137" s="221" t="s">
        <v>726</v>
      </c>
      <c r="I137" s="221" t="s">
        <v>675</v>
      </c>
      <c r="J137" s="221">
        <v>255</v>
      </c>
      <c r="K137" s="265"/>
    </row>
    <row r="138" spans="2:11" customFormat="1" ht="15" customHeight="1">
      <c r="B138" s="262"/>
      <c r="C138" s="221" t="s">
        <v>703</v>
      </c>
      <c r="D138" s="221"/>
      <c r="E138" s="221"/>
      <c r="F138" s="242" t="s">
        <v>673</v>
      </c>
      <c r="G138" s="221"/>
      <c r="H138" s="221" t="s">
        <v>727</v>
      </c>
      <c r="I138" s="221" t="s">
        <v>705</v>
      </c>
      <c r="J138" s="221"/>
      <c r="K138" s="265"/>
    </row>
    <row r="139" spans="2:11" customFormat="1" ht="15" customHeight="1">
      <c r="B139" s="262"/>
      <c r="C139" s="221" t="s">
        <v>706</v>
      </c>
      <c r="D139" s="221"/>
      <c r="E139" s="221"/>
      <c r="F139" s="242" t="s">
        <v>673</v>
      </c>
      <c r="G139" s="221"/>
      <c r="H139" s="221" t="s">
        <v>728</v>
      </c>
      <c r="I139" s="221" t="s">
        <v>708</v>
      </c>
      <c r="J139" s="221"/>
      <c r="K139" s="265"/>
    </row>
    <row r="140" spans="2:11" customFormat="1" ht="15" customHeight="1">
      <c r="B140" s="262"/>
      <c r="C140" s="221" t="s">
        <v>709</v>
      </c>
      <c r="D140" s="221"/>
      <c r="E140" s="221"/>
      <c r="F140" s="242" t="s">
        <v>673</v>
      </c>
      <c r="G140" s="221"/>
      <c r="H140" s="221" t="s">
        <v>709</v>
      </c>
      <c r="I140" s="221" t="s">
        <v>708</v>
      </c>
      <c r="J140" s="221"/>
      <c r="K140" s="265"/>
    </row>
    <row r="141" spans="2:11" customFormat="1" ht="15" customHeight="1">
      <c r="B141" s="262"/>
      <c r="C141" s="221" t="s">
        <v>38</v>
      </c>
      <c r="D141" s="221"/>
      <c r="E141" s="221"/>
      <c r="F141" s="242" t="s">
        <v>673</v>
      </c>
      <c r="G141" s="221"/>
      <c r="H141" s="221" t="s">
        <v>729</v>
      </c>
      <c r="I141" s="221" t="s">
        <v>708</v>
      </c>
      <c r="J141" s="221"/>
      <c r="K141" s="265"/>
    </row>
    <row r="142" spans="2:11" customFormat="1" ht="15" customHeight="1">
      <c r="B142" s="262"/>
      <c r="C142" s="221" t="s">
        <v>730</v>
      </c>
      <c r="D142" s="221"/>
      <c r="E142" s="221"/>
      <c r="F142" s="242" t="s">
        <v>673</v>
      </c>
      <c r="G142" s="221"/>
      <c r="H142" s="221" t="s">
        <v>731</v>
      </c>
      <c r="I142" s="221" t="s">
        <v>708</v>
      </c>
      <c r="J142" s="221"/>
      <c r="K142" s="265"/>
    </row>
    <row r="143" spans="2:11" customFormat="1" ht="15" customHeight="1">
      <c r="B143" s="266"/>
      <c r="C143" s="267"/>
      <c r="D143" s="267"/>
      <c r="E143" s="267"/>
      <c r="F143" s="267"/>
      <c r="G143" s="267"/>
      <c r="H143" s="267"/>
      <c r="I143" s="267"/>
      <c r="J143" s="267"/>
      <c r="K143" s="268"/>
    </row>
    <row r="144" spans="2:11" customFormat="1" ht="18.75" customHeight="1">
      <c r="B144" s="253"/>
      <c r="C144" s="253"/>
      <c r="D144" s="253"/>
      <c r="E144" s="253"/>
      <c r="F144" s="254"/>
      <c r="G144" s="253"/>
      <c r="H144" s="253"/>
      <c r="I144" s="253"/>
      <c r="J144" s="253"/>
      <c r="K144" s="253"/>
    </row>
    <row r="145" spans="2:11" customFormat="1" ht="18.75" customHeight="1">
      <c r="B145" s="228"/>
      <c r="C145" s="228"/>
      <c r="D145" s="228"/>
      <c r="E145" s="228"/>
      <c r="F145" s="228"/>
      <c r="G145" s="228"/>
      <c r="H145" s="228"/>
      <c r="I145" s="228"/>
      <c r="J145" s="228"/>
      <c r="K145" s="228"/>
    </row>
    <row r="146" spans="2:11" customFormat="1" ht="7.5" customHeight="1">
      <c r="B146" s="229"/>
      <c r="C146" s="230"/>
      <c r="D146" s="230"/>
      <c r="E146" s="230"/>
      <c r="F146" s="230"/>
      <c r="G146" s="230"/>
      <c r="H146" s="230"/>
      <c r="I146" s="230"/>
      <c r="J146" s="230"/>
      <c r="K146" s="231"/>
    </row>
    <row r="147" spans="2:11" customFormat="1" ht="45" customHeight="1">
      <c r="B147" s="232"/>
      <c r="C147" s="344" t="s">
        <v>732</v>
      </c>
      <c r="D147" s="344"/>
      <c r="E147" s="344"/>
      <c r="F147" s="344"/>
      <c r="G147" s="344"/>
      <c r="H147" s="344"/>
      <c r="I147" s="344"/>
      <c r="J147" s="344"/>
      <c r="K147" s="233"/>
    </row>
    <row r="148" spans="2:11" customFormat="1" ht="17.25" customHeight="1">
      <c r="B148" s="232"/>
      <c r="C148" s="234" t="s">
        <v>667</v>
      </c>
      <c r="D148" s="234"/>
      <c r="E148" s="234"/>
      <c r="F148" s="234" t="s">
        <v>668</v>
      </c>
      <c r="G148" s="235"/>
      <c r="H148" s="234" t="s">
        <v>54</v>
      </c>
      <c r="I148" s="234" t="s">
        <v>57</v>
      </c>
      <c r="J148" s="234" t="s">
        <v>669</v>
      </c>
      <c r="K148" s="233"/>
    </row>
    <row r="149" spans="2:11" customFormat="1" ht="17.25" customHeight="1">
      <c r="B149" s="232"/>
      <c r="C149" s="236" t="s">
        <v>670</v>
      </c>
      <c r="D149" s="236"/>
      <c r="E149" s="236"/>
      <c r="F149" s="237" t="s">
        <v>671</v>
      </c>
      <c r="G149" s="238"/>
      <c r="H149" s="236"/>
      <c r="I149" s="236"/>
      <c r="J149" s="236" t="s">
        <v>672</v>
      </c>
      <c r="K149" s="233"/>
    </row>
    <row r="150" spans="2:11" customFormat="1" ht="5.25" customHeight="1">
      <c r="B150" s="244"/>
      <c r="C150" s="239"/>
      <c r="D150" s="239"/>
      <c r="E150" s="239"/>
      <c r="F150" s="239"/>
      <c r="G150" s="240"/>
      <c r="H150" s="239"/>
      <c r="I150" s="239"/>
      <c r="J150" s="239"/>
      <c r="K150" s="265"/>
    </row>
    <row r="151" spans="2:11" customFormat="1" ht="15" customHeight="1">
      <c r="B151" s="244"/>
      <c r="C151" s="269" t="s">
        <v>676</v>
      </c>
      <c r="D151" s="221"/>
      <c r="E151" s="221"/>
      <c r="F151" s="270" t="s">
        <v>673</v>
      </c>
      <c r="G151" s="221"/>
      <c r="H151" s="269" t="s">
        <v>713</v>
      </c>
      <c r="I151" s="269" t="s">
        <v>675</v>
      </c>
      <c r="J151" s="269">
        <v>120</v>
      </c>
      <c r="K151" s="265"/>
    </row>
    <row r="152" spans="2:11" customFormat="1" ht="15" customHeight="1">
      <c r="B152" s="244"/>
      <c r="C152" s="269" t="s">
        <v>722</v>
      </c>
      <c r="D152" s="221"/>
      <c r="E152" s="221"/>
      <c r="F152" s="270" t="s">
        <v>673</v>
      </c>
      <c r="G152" s="221"/>
      <c r="H152" s="269" t="s">
        <v>733</v>
      </c>
      <c r="I152" s="269" t="s">
        <v>675</v>
      </c>
      <c r="J152" s="269" t="s">
        <v>724</v>
      </c>
      <c r="K152" s="265"/>
    </row>
    <row r="153" spans="2:11" customFormat="1" ht="15" customHeight="1">
      <c r="B153" s="244"/>
      <c r="C153" s="269" t="s">
        <v>85</v>
      </c>
      <c r="D153" s="221"/>
      <c r="E153" s="221"/>
      <c r="F153" s="270" t="s">
        <v>673</v>
      </c>
      <c r="G153" s="221"/>
      <c r="H153" s="269" t="s">
        <v>734</v>
      </c>
      <c r="I153" s="269" t="s">
        <v>675</v>
      </c>
      <c r="J153" s="269" t="s">
        <v>724</v>
      </c>
      <c r="K153" s="265"/>
    </row>
    <row r="154" spans="2:11" customFormat="1" ht="15" customHeight="1">
      <c r="B154" s="244"/>
      <c r="C154" s="269" t="s">
        <v>678</v>
      </c>
      <c r="D154" s="221"/>
      <c r="E154" s="221"/>
      <c r="F154" s="270" t="s">
        <v>679</v>
      </c>
      <c r="G154" s="221"/>
      <c r="H154" s="269" t="s">
        <v>713</v>
      </c>
      <c r="I154" s="269" t="s">
        <v>675</v>
      </c>
      <c r="J154" s="269">
        <v>50</v>
      </c>
      <c r="K154" s="265"/>
    </row>
    <row r="155" spans="2:11" customFormat="1" ht="15" customHeight="1">
      <c r="B155" s="244"/>
      <c r="C155" s="269" t="s">
        <v>681</v>
      </c>
      <c r="D155" s="221"/>
      <c r="E155" s="221"/>
      <c r="F155" s="270" t="s">
        <v>673</v>
      </c>
      <c r="G155" s="221"/>
      <c r="H155" s="269" t="s">
        <v>713</v>
      </c>
      <c r="I155" s="269" t="s">
        <v>683</v>
      </c>
      <c r="J155" s="269"/>
      <c r="K155" s="265"/>
    </row>
    <row r="156" spans="2:11" customFormat="1" ht="15" customHeight="1">
      <c r="B156" s="244"/>
      <c r="C156" s="269" t="s">
        <v>692</v>
      </c>
      <c r="D156" s="221"/>
      <c r="E156" s="221"/>
      <c r="F156" s="270" t="s">
        <v>679</v>
      </c>
      <c r="G156" s="221"/>
      <c r="H156" s="269" t="s">
        <v>713</v>
      </c>
      <c r="I156" s="269" t="s">
        <v>675</v>
      </c>
      <c r="J156" s="269">
        <v>50</v>
      </c>
      <c r="K156" s="265"/>
    </row>
    <row r="157" spans="2:11" customFormat="1" ht="15" customHeight="1">
      <c r="B157" s="244"/>
      <c r="C157" s="269" t="s">
        <v>700</v>
      </c>
      <c r="D157" s="221"/>
      <c r="E157" s="221"/>
      <c r="F157" s="270" t="s">
        <v>679</v>
      </c>
      <c r="G157" s="221"/>
      <c r="H157" s="269" t="s">
        <v>713</v>
      </c>
      <c r="I157" s="269" t="s">
        <v>675</v>
      </c>
      <c r="J157" s="269">
        <v>50</v>
      </c>
      <c r="K157" s="265"/>
    </row>
    <row r="158" spans="2:11" customFormat="1" ht="15" customHeight="1">
      <c r="B158" s="244"/>
      <c r="C158" s="269" t="s">
        <v>698</v>
      </c>
      <c r="D158" s="221"/>
      <c r="E158" s="221"/>
      <c r="F158" s="270" t="s">
        <v>679</v>
      </c>
      <c r="G158" s="221"/>
      <c r="H158" s="269" t="s">
        <v>713</v>
      </c>
      <c r="I158" s="269" t="s">
        <v>675</v>
      </c>
      <c r="J158" s="269">
        <v>50</v>
      </c>
      <c r="K158" s="265"/>
    </row>
    <row r="159" spans="2:11" customFormat="1" ht="15" customHeight="1">
      <c r="B159" s="244"/>
      <c r="C159" s="269" t="s">
        <v>139</v>
      </c>
      <c r="D159" s="221"/>
      <c r="E159" s="221"/>
      <c r="F159" s="270" t="s">
        <v>673</v>
      </c>
      <c r="G159" s="221"/>
      <c r="H159" s="269" t="s">
        <v>735</v>
      </c>
      <c r="I159" s="269" t="s">
        <v>675</v>
      </c>
      <c r="J159" s="269" t="s">
        <v>736</v>
      </c>
      <c r="K159" s="265"/>
    </row>
    <row r="160" spans="2:11" customFormat="1" ht="15" customHeight="1">
      <c r="B160" s="244"/>
      <c r="C160" s="269" t="s">
        <v>737</v>
      </c>
      <c r="D160" s="221"/>
      <c r="E160" s="221"/>
      <c r="F160" s="270" t="s">
        <v>673</v>
      </c>
      <c r="G160" s="221"/>
      <c r="H160" s="269" t="s">
        <v>738</v>
      </c>
      <c r="I160" s="269" t="s">
        <v>708</v>
      </c>
      <c r="J160" s="269"/>
      <c r="K160" s="265"/>
    </row>
    <row r="161" spans="2:11" customFormat="1" ht="15" customHeight="1">
      <c r="B161" s="271"/>
      <c r="C161" s="251"/>
      <c r="D161" s="251"/>
      <c r="E161" s="251"/>
      <c r="F161" s="251"/>
      <c r="G161" s="251"/>
      <c r="H161" s="251"/>
      <c r="I161" s="251"/>
      <c r="J161" s="251"/>
      <c r="K161" s="272"/>
    </row>
    <row r="162" spans="2:11" customFormat="1" ht="18.75" customHeight="1">
      <c r="B162" s="253"/>
      <c r="C162" s="263"/>
      <c r="D162" s="263"/>
      <c r="E162" s="263"/>
      <c r="F162" s="273"/>
      <c r="G162" s="263"/>
      <c r="H162" s="263"/>
      <c r="I162" s="263"/>
      <c r="J162" s="263"/>
      <c r="K162" s="253"/>
    </row>
    <row r="163" spans="2:11" customFormat="1" ht="18.75" customHeight="1">
      <c r="B163" s="228"/>
      <c r="C163" s="228"/>
      <c r="D163" s="228"/>
      <c r="E163" s="228"/>
      <c r="F163" s="228"/>
      <c r="G163" s="228"/>
      <c r="H163" s="228"/>
      <c r="I163" s="228"/>
      <c r="J163" s="228"/>
      <c r="K163" s="228"/>
    </row>
    <row r="164" spans="2:11" customFormat="1" ht="7.5" customHeight="1">
      <c r="B164" s="210"/>
      <c r="C164" s="211"/>
      <c r="D164" s="211"/>
      <c r="E164" s="211"/>
      <c r="F164" s="211"/>
      <c r="G164" s="211"/>
      <c r="H164" s="211"/>
      <c r="I164" s="211"/>
      <c r="J164" s="211"/>
      <c r="K164" s="212"/>
    </row>
    <row r="165" spans="2:11" customFormat="1" ht="45" customHeight="1">
      <c r="B165" s="213"/>
      <c r="C165" s="342" t="s">
        <v>739</v>
      </c>
      <c r="D165" s="342"/>
      <c r="E165" s="342"/>
      <c r="F165" s="342"/>
      <c r="G165" s="342"/>
      <c r="H165" s="342"/>
      <c r="I165" s="342"/>
      <c r="J165" s="342"/>
      <c r="K165" s="214"/>
    </row>
    <row r="166" spans="2:11" customFormat="1" ht="17.25" customHeight="1">
      <c r="B166" s="213"/>
      <c r="C166" s="234" t="s">
        <v>667</v>
      </c>
      <c r="D166" s="234"/>
      <c r="E166" s="234"/>
      <c r="F166" s="234" t="s">
        <v>668</v>
      </c>
      <c r="G166" s="274"/>
      <c r="H166" s="275" t="s">
        <v>54</v>
      </c>
      <c r="I166" s="275" t="s">
        <v>57</v>
      </c>
      <c r="J166" s="234" t="s">
        <v>669</v>
      </c>
      <c r="K166" s="214"/>
    </row>
    <row r="167" spans="2:11" customFormat="1" ht="17.25" customHeight="1">
      <c r="B167" s="215"/>
      <c r="C167" s="236" t="s">
        <v>670</v>
      </c>
      <c r="D167" s="236"/>
      <c r="E167" s="236"/>
      <c r="F167" s="237" t="s">
        <v>671</v>
      </c>
      <c r="G167" s="276"/>
      <c r="H167" s="277"/>
      <c r="I167" s="277"/>
      <c r="J167" s="236" t="s">
        <v>672</v>
      </c>
      <c r="K167" s="216"/>
    </row>
    <row r="168" spans="2:11" customFormat="1" ht="5.25" customHeight="1">
      <c r="B168" s="244"/>
      <c r="C168" s="239"/>
      <c r="D168" s="239"/>
      <c r="E168" s="239"/>
      <c r="F168" s="239"/>
      <c r="G168" s="240"/>
      <c r="H168" s="239"/>
      <c r="I168" s="239"/>
      <c r="J168" s="239"/>
      <c r="K168" s="265"/>
    </row>
    <row r="169" spans="2:11" customFormat="1" ht="15" customHeight="1">
      <c r="B169" s="244"/>
      <c r="C169" s="221" t="s">
        <v>676</v>
      </c>
      <c r="D169" s="221"/>
      <c r="E169" s="221"/>
      <c r="F169" s="242" t="s">
        <v>673</v>
      </c>
      <c r="G169" s="221"/>
      <c r="H169" s="221" t="s">
        <v>713</v>
      </c>
      <c r="I169" s="221" t="s">
        <v>675</v>
      </c>
      <c r="J169" s="221">
        <v>120</v>
      </c>
      <c r="K169" s="265"/>
    </row>
    <row r="170" spans="2:11" customFormat="1" ht="15" customHeight="1">
      <c r="B170" s="244"/>
      <c r="C170" s="221" t="s">
        <v>722</v>
      </c>
      <c r="D170" s="221"/>
      <c r="E170" s="221"/>
      <c r="F170" s="242" t="s">
        <v>673</v>
      </c>
      <c r="G170" s="221"/>
      <c r="H170" s="221" t="s">
        <v>723</v>
      </c>
      <c r="I170" s="221" t="s">
        <v>675</v>
      </c>
      <c r="J170" s="221" t="s">
        <v>724</v>
      </c>
      <c r="K170" s="265"/>
    </row>
    <row r="171" spans="2:11" customFormat="1" ht="15" customHeight="1">
      <c r="B171" s="244"/>
      <c r="C171" s="221" t="s">
        <v>85</v>
      </c>
      <c r="D171" s="221"/>
      <c r="E171" s="221"/>
      <c r="F171" s="242" t="s">
        <v>673</v>
      </c>
      <c r="G171" s="221"/>
      <c r="H171" s="221" t="s">
        <v>740</v>
      </c>
      <c r="I171" s="221" t="s">
        <v>675</v>
      </c>
      <c r="J171" s="221" t="s">
        <v>724</v>
      </c>
      <c r="K171" s="265"/>
    </row>
    <row r="172" spans="2:11" customFormat="1" ht="15" customHeight="1">
      <c r="B172" s="244"/>
      <c r="C172" s="221" t="s">
        <v>678</v>
      </c>
      <c r="D172" s="221"/>
      <c r="E172" s="221"/>
      <c r="F172" s="242" t="s">
        <v>679</v>
      </c>
      <c r="G172" s="221"/>
      <c r="H172" s="221" t="s">
        <v>740</v>
      </c>
      <c r="I172" s="221" t="s">
        <v>675</v>
      </c>
      <c r="J172" s="221">
        <v>50</v>
      </c>
      <c r="K172" s="265"/>
    </row>
    <row r="173" spans="2:11" customFormat="1" ht="15" customHeight="1">
      <c r="B173" s="244"/>
      <c r="C173" s="221" t="s">
        <v>681</v>
      </c>
      <c r="D173" s="221"/>
      <c r="E173" s="221"/>
      <c r="F173" s="242" t="s">
        <v>673</v>
      </c>
      <c r="G173" s="221"/>
      <c r="H173" s="221" t="s">
        <v>740</v>
      </c>
      <c r="I173" s="221" t="s">
        <v>683</v>
      </c>
      <c r="J173" s="221"/>
      <c r="K173" s="265"/>
    </row>
    <row r="174" spans="2:11" customFormat="1" ht="15" customHeight="1">
      <c r="B174" s="244"/>
      <c r="C174" s="221" t="s">
        <v>692</v>
      </c>
      <c r="D174" s="221"/>
      <c r="E174" s="221"/>
      <c r="F174" s="242" t="s">
        <v>679</v>
      </c>
      <c r="G174" s="221"/>
      <c r="H174" s="221" t="s">
        <v>740</v>
      </c>
      <c r="I174" s="221" t="s">
        <v>675</v>
      </c>
      <c r="J174" s="221">
        <v>50</v>
      </c>
      <c r="K174" s="265"/>
    </row>
    <row r="175" spans="2:11" customFormat="1" ht="15" customHeight="1">
      <c r="B175" s="244"/>
      <c r="C175" s="221" t="s">
        <v>700</v>
      </c>
      <c r="D175" s="221"/>
      <c r="E175" s="221"/>
      <c r="F175" s="242" t="s">
        <v>679</v>
      </c>
      <c r="G175" s="221"/>
      <c r="H175" s="221" t="s">
        <v>740</v>
      </c>
      <c r="I175" s="221" t="s">
        <v>675</v>
      </c>
      <c r="J175" s="221">
        <v>50</v>
      </c>
      <c r="K175" s="265"/>
    </row>
    <row r="176" spans="2:11" customFormat="1" ht="15" customHeight="1">
      <c r="B176" s="244"/>
      <c r="C176" s="221" t="s">
        <v>698</v>
      </c>
      <c r="D176" s="221"/>
      <c r="E176" s="221"/>
      <c r="F176" s="242" t="s">
        <v>679</v>
      </c>
      <c r="G176" s="221"/>
      <c r="H176" s="221" t="s">
        <v>740</v>
      </c>
      <c r="I176" s="221" t="s">
        <v>675</v>
      </c>
      <c r="J176" s="221">
        <v>50</v>
      </c>
      <c r="K176" s="265"/>
    </row>
    <row r="177" spans="2:11" customFormat="1" ht="15" customHeight="1">
      <c r="B177" s="244"/>
      <c r="C177" s="221" t="s">
        <v>146</v>
      </c>
      <c r="D177" s="221"/>
      <c r="E177" s="221"/>
      <c r="F177" s="242" t="s">
        <v>673</v>
      </c>
      <c r="G177" s="221"/>
      <c r="H177" s="221" t="s">
        <v>741</v>
      </c>
      <c r="I177" s="221" t="s">
        <v>742</v>
      </c>
      <c r="J177" s="221"/>
      <c r="K177" s="265"/>
    </row>
    <row r="178" spans="2:11" customFormat="1" ht="15" customHeight="1">
      <c r="B178" s="244"/>
      <c r="C178" s="221" t="s">
        <v>57</v>
      </c>
      <c r="D178" s="221"/>
      <c r="E178" s="221"/>
      <c r="F178" s="242" t="s">
        <v>673</v>
      </c>
      <c r="G178" s="221"/>
      <c r="H178" s="221" t="s">
        <v>743</v>
      </c>
      <c r="I178" s="221" t="s">
        <v>744</v>
      </c>
      <c r="J178" s="221">
        <v>1</v>
      </c>
      <c r="K178" s="265"/>
    </row>
    <row r="179" spans="2:11" customFormat="1" ht="15" customHeight="1">
      <c r="B179" s="244"/>
      <c r="C179" s="221" t="s">
        <v>53</v>
      </c>
      <c r="D179" s="221"/>
      <c r="E179" s="221"/>
      <c r="F179" s="242" t="s">
        <v>673</v>
      </c>
      <c r="G179" s="221"/>
      <c r="H179" s="221" t="s">
        <v>745</v>
      </c>
      <c r="I179" s="221" t="s">
        <v>675</v>
      </c>
      <c r="J179" s="221">
        <v>20</v>
      </c>
      <c r="K179" s="265"/>
    </row>
    <row r="180" spans="2:11" customFormat="1" ht="15" customHeight="1">
      <c r="B180" s="244"/>
      <c r="C180" s="221" t="s">
        <v>54</v>
      </c>
      <c r="D180" s="221"/>
      <c r="E180" s="221"/>
      <c r="F180" s="242" t="s">
        <v>673</v>
      </c>
      <c r="G180" s="221"/>
      <c r="H180" s="221" t="s">
        <v>746</v>
      </c>
      <c r="I180" s="221" t="s">
        <v>675</v>
      </c>
      <c r="J180" s="221">
        <v>255</v>
      </c>
      <c r="K180" s="265"/>
    </row>
    <row r="181" spans="2:11" customFormat="1" ht="15" customHeight="1">
      <c r="B181" s="244"/>
      <c r="C181" s="221" t="s">
        <v>147</v>
      </c>
      <c r="D181" s="221"/>
      <c r="E181" s="221"/>
      <c r="F181" s="242" t="s">
        <v>673</v>
      </c>
      <c r="G181" s="221"/>
      <c r="H181" s="221" t="s">
        <v>637</v>
      </c>
      <c r="I181" s="221" t="s">
        <v>675</v>
      </c>
      <c r="J181" s="221">
        <v>10</v>
      </c>
      <c r="K181" s="265"/>
    </row>
    <row r="182" spans="2:11" customFormat="1" ht="15" customHeight="1">
      <c r="B182" s="244"/>
      <c r="C182" s="221" t="s">
        <v>148</v>
      </c>
      <c r="D182" s="221"/>
      <c r="E182" s="221"/>
      <c r="F182" s="242" t="s">
        <v>673</v>
      </c>
      <c r="G182" s="221"/>
      <c r="H182" s="221" t="s">
        <v>747</v>
      </c>
      <c r="I182" s="221" t="s">
        <v>708</v>
      </c>
      <c r="J182" s="221"/>
      <c r="K182" s="265"/>
    </row>
    <row r="183" spans="2:11" customFormat="1" ht="15" customHeight="1">
      <c r="B183" s="244"/>
      <c r="C183" s="221" t="s">
        <v>748</v>
      </c>
      <c r="D183" s="221"/>
      <c r="E183" s="221"/>
      <c r="F183" s="242" t="s">
        <v>673</v>
      </c>
      <c r="G183" s="221"/>
      <c r="H183" s="221" t="s">
        <v>749</v>
      </c>
      <c r="I183" s="221" t="s">
        <v>708</v>
      </c>
      <c r="J183" s="221"/>
      <c r="K183" s="265"/>
    </row>
    <row r="184" spans="2:11" customFormat="1" ht="15" customHeight="1">
      <c r="B184" s="244"/>
      <c r="C184" s="221" t="s">
        <v>737</v>
      </c>
      <c r="D184" s="221"/>
      <c r="E184" s="221"/>
      <c r="F184" s="242" t="s">
        <v>673</v>
      </c>
      <c r="G184" s="221"/>
      <c r="H184" s="221" t="s">
        <v>750</v>
      </c>
      <c r="I184" s="221" t="s">
        <v>708</v>
      </c>
      <c r="J184" s="221"/>
      <c r="K184" s="265"/>
    </row>
    <row r="185" spans="2:11" customFormat="1" ht="15" customHeight="1">
      <c r="B185" s="244"/>
      <c r="C185" s="221" t="s">
        <v>150</v>
      </c>
      <c r="D185" s="221"/>
      <c r="E185" s="221"/>
      <c r="F185" s="242" t="s">
        <v>679</v>
      </c>
      <c r="G185" s="221"/>
      <c r="H185" s="221" t="s">
        <v>751</v>
      </c>
      <c r="I185" s="221" t="s">
        <v>675</v>
      </c>
      <c r="J185" s="221">
        <v>50</v>
      </c>
      <c r="K185" s="265"/>
    </row>
    <row r="186" spans="2:11" customFormat="1" ht="15" customHeight="1">
      <c r="B186" s="244"/>
      <c r="C186" s="221" t="s">
        <v>752</v>
      </c>
      <c r="D186" s="221"/>
      <c r="E186" s="221"/>
      <c r="F186" s="242" t="s">
        <v>679</v>
      </c>
      <c r="G186" s="221"/>
      <c r="H186" s="221" t="s">
        <v>753</v>
      </c>
      <c r="I186" s="221" t="s">
        <v>754</v>
      </c>
      <c r="J186" s="221"/>
      <c r="K186" s="265"/>
    </row>
    <row r="187" spans="2:11" customFormat="1" ht="15" customHeight="1">
      <c r="B187" s="244"/>
      <c r="C187" s="221" t="s">
        <v>755</v>
      </c>
      <c r="D187" s="221"/>
      <c r="E187" s="221"/>
      <c r="F187" s="242" t="s">
        <v>679</v>
      </c>
      <c r="G187" s="221"/>
      <c r="H187" s="221" t="s">
        <v>756</v>
      </c>
      <c r="I187" s="221" t="s">
        <v>754</v>
      </c>
      <c r="J187" s="221"/>
      <c r="K187" s="265"/>
    </row>
    <row r="188" spans="2:11" customFormat="1" ht="15" customHeight="1">
      <c r="B188" s="244"/>
      <c r="C188" s="221" t="s">
        <v>757</v>
      </c>
      <c r="D188" s="221"/>
      <c r="E188" s="221"/>
      <c r="F188" s="242" t="s">
        <v>679</v>
      </c>
      <c r="G188" s="221"/>
      <c r="H188" s="221" t="s">
        <v>758</v>
      </c>
      <c r="I188" s="221" t="s">
        <v>754</v>
      </c>
      <c r="J188" s="221"/>
      <c r="K188" s="265"/>
    </row>
    <row r="189" spans="2:11" customFormat="1" ht="15" customHeight="1">
      <c r="B189" s="244"/>
      <c r="C189" s="278" t="s">
        <v>759</v>
      </c>
      <c r="D189" s="221"/>
      <c r="E189" s="221"/>
      <c r="F189" s="242" t="s">
        <v>679</v>
      </c>
      <c r="G189" s="221"/>
      <c r="H189" s="221" t="s">
        <v>760</v>
      </c>
      <c r="I189" s="221" t="s">
        <v>761</v>
      </c>
      <c r="J189" s="279" t="s">
        <v>762</v>
      </c>
      <c r="K189" s="265"/>
    </row>
    <row r="190" spans="2:11" customFormat="1" ht="15" customHeight="1">
      <c r="B190" s="280"/>
      <c r="C190" s="281" t="s">
        <v>763</v>
      </c>
      <c r="D190" s="282"/>
      <c r="E190" s="282"/>
      <c r="F190" s="283" t="s">
        <v>679</v>
      </c>
      <c r="G190" s="282"/>
      <c r="H190" s="282" t="s">
        <v>764</v>
      </c>
      <c r="I190" s="282" t="s">
        <v>761</v>
      </c>
      <c r="J190" s="284" t="s">
        <v>762</v>
      </c>
      <c r="K190" s="285"/>
    </row>
    <row r="191" spans="2:11" customFormat="1" ht="15" customHeight="1">
      <c r="B191" s="244"/>
      <c r="C191" s="278" t="s">
        <v>42</v>
      </c>
      <c r="D191" s="221"/>
      <c r="E191" s="221"/>
      <c r="F191" s="242" t="s">
        <v>673</v>
      </c>
      <c r="G191" s="221"/>
      <c r="H191" s="218" t="s">
        <v>765</v>
      </c>
      <c r="I191" s="221" t="s">
        <v>766</v>
      </c>
      <c r="J191" s="221"/>
      <c r="K191" s="265"/>
    </row>
    <row r="192" spans="2:11" customFormat="1" ht="15" customHeight="1">
      <c r="B192" s="244"/>
      <c r="C192" s="278" t="s">
        <v>767</v>
      </c>
      <c r="D192" s="221"/>
      <c r="E192" s="221"/>
      <c r="F192" s="242" t="s">
        <v>673</v>
      </c>
      <c r="G192" s="221"/>
      <c r="H192" s="221" t="s">
        <v>768</v>
      </c>
      <c r="I192" s="221" t="s">
        <v>708</v>
      </c>
      <c r="J192" s="221"/>
      <c r="K192" s="265"/>
    </row>
    <row r="193" spans="2:11" customFormat="1" ht="15" customHeight="1">
      <c r="B193" s="244"/>
      <c r="C193" s="278" t="s">
        <v>769</v>
      </c>
      <c r="D193" s="221"/>
      <c r="E193" s="221"/>
      <c r="F193" s="242" t="s">
        <v>673</v>
      </c>
      <c r="G193" s="221"/>
      <c r="H193" s="221" t="s">
        <v>770</v>
      </c>
      <c r="I193" s="221" t="s">
        <v>708</v>
      </c>
      <c r="J193" s="221"/>
      <c r="K193" s="265"/>
    </row>
    <row r="194" spans="2:11" customFormat="1" ht="15" customHeight="1">
      <c r="B194" s="244"/>
      <c r="C194" s="278" t="s">
        <v>771</v>
      </c>
      <c r="D194" s="221"/>
      <c r="E194" s="221"/>
      <c r="F194" s="242" t="s">
        <v>679</v>
      </c>
      <c r="G194" s="221"/>
      <c r="H194" s="221" t="s">
        <v>772</v>
      </c>
      <c r="I194" s="221" t="s">
        <v>708</v>
      </c>
      <c r="J194" s="221"/>
      <c r="K194" s="265"/>
    </row>
    <row r="195" spans="2:11" customFormat="1" ht="15" customHeight="1">
      <c r="B195" s="271"/>
      <c r="C195" s="286"/>
      <c r="D195" s="251"/>
      <c r="E195" s="251"/>
      <c r="F195" s="251"/>
      <c r="G195" s="251"/>
      <c r="H195" s="251"/>
      <c r="I195" s="251"/>
      <c r="J195" s="251"/>
      <c r="K195" s="272"/>
    </row>
    <row r="196" spans="2:11" customFormat="1" ht="18.75" customHeight="1">
      <c r="B196" s="253"/>
      <c r="C196" s="263"/>
      <c r="D196" s="263"/>
      <c r="E196" s="263"/>
      <c r="F196" s="273"/>
      <c r="G196" s="263"/>
      <c r="H196" s="263"/>
      <c r="I196" s="263"/>
      <c r="J196" s="263"/>
      <c r="K196" s="253"/>
    </row>
    <row r="197" spans="2:11" customFormat="1" ht="18.75" customHeight="1">
      <c r="B197" s="253"/>
      <c r="C197" s="263"/>
      <c r="D197" s="263"/>
      <c r="E197" s="263"/>
      <c r="F197" s="273"/>
      <c r="G197" s="263"/>
      <c r="H197" s="263"/>
      <c r="I197" s="263"/>
      <c r="J197" s="263"/>
      <c r="K197" s="253"/>
    </row>
    <row r="198" spans="2:11" customFormat="1" ht="18.75" customHeight="1">
      <c r="B198" s="228"/>
      <c r="C198" s="228"/>
      <c r="D198" s="228"/>
      <c r="E198" s="228"/>
      <c r="F198" s="228"/>
      <c r="G198" s="228"/>
      <c r="H198" s="228"/>
      <c r="I198" s="228"/>
      <c r="J198" s="228"/>
      <c r="K198" s="228"/>
    </row>
    <row r="199" spans="2:11" customFormat="1" ht="13.5">
      <c r="B199" s="210"/>
      <c r="C199" s="211"/>
      <c r="D199" s="211"/>
      <c r="E199" s="211"/>
      <c r="F199" s="211"/>
      <c r="G199" s="211"/>
      <c r="H199" s="211"/>
      <c r="I199" s="211"/>
      <c r="J199" s="211"/>
      <c r="K199" s="212"/>
    </row>
    <row r="200" spans="2:11" customFormat="1" ht="21">
      <c r="B200" s="213"/>
      <c r="C200" s="342" t="s">
        <v>773</v>
      </c>
      <c r="D200" s="342"/>
      <c r="E200" s="342"/>
      <c r="F200" s="342"/>
      <c r="G200" s="342"/>
      <c r="H200" s="342"/>
      <c r="I200" s="342"/>
      <c r="J200" s="342"/>
      <c r="K200" s="214"/>
    </row>
    <row r="201" spans="2:11" customFormat="1" ht="25.5" customHeight="1">
      <c r="B201" s="213"/>
      <c r="C201" s="287" t="s">
        <v>774</v>
      </c>
      <c r="D201" s="287"/>
      <c r="E201" s="287"/>
      <c r="F201" s="287" t="s">
        <v>775</v>
      </c>
      <c r="G201" s="288"/>
      <c r="H201" s="343" t="s">
        <v>776</v>
      </c>
      <c r="I201" s="343"/>
      <c r="J201" s="343"/>
      <c r="K201" s="214"/>
    </row>
    <row r="202" spans="2:11" customFormat="1" ht="5.25" customHeight="1">
      <c r="B202" s="244"/>
      <c r="C202" s="239"/>
      <c r="D202" s="239"/>
      <c r="E202" s="239"/>
      <c r="F202" s="239"/>
      <c r="G202" s="263"/>
      <c r="H202" s="239"/>
      <c r="I202" s="239"/>
      <c r="J202" s="239"/>
      <c r="K202" s="265"/>
    </row>
    <row r="203" spans="2:11" customFormat="1" ht="15" customHeight="1">
      <c r="B203" s="244"/>
      <c r="C203" s="221" t="s">
        <v>766</v>
      </c>
      <c r="D203" s="221"/>
      <c r="E203" s="221"/>
      <c r="F203" s="242" t="s">
        <v>43</v>
      </c>
      <c r="G203" s="221"/>
      <c r="H203" s="341" t="s">
        <v>777</v>
      </c>
      <c r="I203" s="341"/>
      <c r="J203" s="341"/>
      <c r="K203" s="265"/>
    </row>
    <row r="204" spans="2:11" customFormat="1" ht="15" customHeight="1">
      <c r="B204" s="244"/>
      <c r="C204" s="221"/>
      <c r="D204" s="221"/>
      <c r="E204" s="221"/>
      <c r="F204" s="242" t="s">
        <v>44</v>
      </c>
      <c r="G204" s="221"/>
      <c r="H204" s="341" t="s">
        <v>778</v>
      </c>
      <c r="I204" s="341"/>
      <c r="J204" s="341"/>
      <c r="K204" s="265"/>
    </row>
    <row r="205" spans="2:11" customFormat="1" ht="15" customHeight="1">
      <c r="B205" s="244"/>
      <c r="C205" s="221"/>
      <c r="D205" s="221"/>
      <c r="E205" s="221"/>
      <c r="F205" s="242" t="s">
        <v>47</v>
      </c>
      <c r="G205" s="221"/>
      <c r="H205" s="341" t="s">
        <v>779</v>
      </c>
      <c r="I205" s="341"/>
      <c r="J205" s="341"/>
      <c r="K205" s="265"/>
    </row>
    <row r="206" spans="2:11" customFormat="1" ht="15" customHeight="1">
      <c r="B206" s="244"/>
      <c r="C206" s="221"/>
      <c r="D206" s="221"/>
      <c r="E206" s="221"/>
      <c r="F206" s="242" t="s">
        <v>45</v>
      </c>
      <c r="G206" s="221"/>
      <c r="H206" s="341" t="s">
        <v>780</v>
      </c>
      <c r="I206" s="341"/>
      <c r="J206" s="341"/>
      <c r="K206" s="265"/>
    </row>
    <row r="207" spans="2:11" customFormat="1" ht="15" customHeight="1">
      <c r="B207" s="244"/>
      <c r="C207" s="221"/>
      <c r="D207" s="221"/>
      <c r="E207" s="221"/>
      <c r="F207" s="242" t="s">
        <v>46</v>
      </c>
      <c r="G207" s="221"/>
      <c r="H207" s="341" t="s">
        <v>781</v>
      </c>
      <c r="I207" s="341"/>
      <c r="J207" s="341"/>
      <c r="K207" s="265"/>
    </row>
    <row r="208" spans="2:11" customFormat="1" ht="15" customHeight="1">
      <c r="B208" s="244"/>
      <c r="C208" s="221"/>
      <c r="D208" s="221"/>
      <c r="E208" s="221"/>
      <c r="F208" s="242"/>
      <c r="G208" s="221"/>
      <c r="H208" s="221"/>
      <c r="I208" s="221"/>
      <c r="J208" s="221"/>
      <c r="K208" s="265"/>
    </row>
    <row r="209" spans="2:11" customFormat="1" ht="15" customHeight="1">
      <c r="B209" s="244"/>
      <c r="C209" s="221" t="s">
        <v>720</v>
      </c>
      <c r="D209" s="221"/>
      <c r="E209" s="221"/>
      <c r="F209" s="242" t="s">
        <v>78</v>
      </c>
      <c r="G209" s="221"/>
      <c r="H209" s="341" t="s">
        <v>782</v>
      </c>
      <c r="I209" s="341"/>
      <c r="J209" s="341"/>
      <c r="K209" s="265"/>
    </row>
    <row r="210" spans="2:11" customFormat="1" ht="15" customHeight="1">
      <c r="B210" s="244"/>
      <c r="C210" s="221"/>
      <c r="D210" s="221"/>
      <c r="E210" s="221"/>
      <c r="F210" s="242" t="s">
        <v>616</v>
      </c>
      <c r="G210" s="221"/>
      <c r="H210" s="341" t="s">
        <v>617</v>
      </c>
      <c r="I210" s="341"/>
      <c r="J210" s="341"/>
      <c r="K210" s="265"/>
    </row>
    <row r="211" spans="2:11" customFormat="1" ht="15" customHeight="1">
      <c r="B211" s="244"/>
      <c r="C211" s="221"/>
      <c r="D211" s="221"/>
      <c r="E211" s="221"/>
      <c r="F211" s="242" t="s">
        <v>614</v>
      </c>
      <c r="G211" s="221"/>
      <c r="H211" s="341" t="s">
        <v>783</v>
      </c>
      <c r="I211" s="341"/>
      <c r="J211" s="341"/>
      <c r="K211" s="265"/>
    </row>
    <row r="212" spans="2:11" customFormat="1" ht="15" customHeight="1">
      <c r="B212" s="289"/>
      <c r="C212" s="221"/>
      <c r="D212" s="221"/>
      <c r="E212" s="221"/>
      <c r="F212" s="242" t="s">
        <v>618</v>
      </c>
      <c r="G212" s="278"/>
      <c r="H212" s="340" t="s">
        <v>619</v>
      </c>
      <c r="I212" s="340"/>
      <c r="J212" s="340"/>
      <c r="K212" s="290"/>
    </row>
    <row r="213" spans="2:11" customFormat="1" ht="15" customHeight="1">
      <c r="B213" s="289"/>
      <c r="C213" s="221"/>
      <c r="D213" s="221"/>
      <c r="E213" s="221"/>
      <c r="F213" s="242" t="s">
        <v>620</v>
      </c>
      <c r="G213" s="278"/>
      <c r="H213" s="340" t="s">
        <v>784</v>
      </c>
      <c r="I213" s="340"/>
      <c r="J213" s="340"/>
      <c r="K213" s="290"/>
    </row>
    <row r="214" spans="2:11" customFormat="1" ht="15" customHeight="1">
      <c r="B214" s="289"/>
      <c r="C214" s="221"/>
      <c r="D214" s="221"/>
      <c r="E214" s="221"/>
      <c r="F214" s="242"/>
      <c r="G214" s="278"/>
      <c r="H214" s="269"/>
      <c r="I214" s="269"/>
      <c r="J214" s="269"/>
      <c r="K214" s="290"/>
    </row>
    <row r="215" spans="2:11" customFormat="1" ht="15" customHeight="1">
      <c r="B215" s="289"/>
      <c r="C215" s="221" t="s">
        <v>744</v>
      </c>
      <c r="D215" s="221"/>
      <c r="E215" s="221"/>
      <c r="F215" s="242">
        <v>1</v>
      </c>
      <c r="G215" s="278"/>
      <c r="H215" s="340" t="s">
        <v>785</v>
      </c>
      <c r="I215" s="340"/>
      <c r="J215" s="340"/>
      <c r="K215" s="290"/>
    </row>
    <row r="216" spans="2:11" customFormat="1" ht="15" customHeight="1">
      <c r="B216" s="289"/>
      <c r="C216" s="221"/>
      <c r="D216" s="221"/>
      <c r="E216" s="221"/>
      <c r="F216" s="242">
        <v>2</v>
      </c>
      <c r="G216" s="278"/>
      <c r="H216" s="340" t="s">
        <v>786</v>
      </c>
      <c r="I216" s="340"/>
      <c r="J216" s="340"/>
      <c r="K216" s="290"/>
    </row>
    <row r="217" spans="2:11" customFormat="1" ht="15" customHeight="1">
      <c r="B217" s="289"/>
      <c r="C217" s="221"/>
      <c r="D217" s="221"/>
      <c r="E217" s="221"/>
      <c r="F217" s="242">
        <v>3</v>
      </c>
      <c r="G217" s="278"/>
      <c r="H217" s="340" t="s">
        <v>787</v>
      </c>
      <c r="I217" s="340"/>
      <c r="J217" s="340"/>
      <c r="K217" s="290"/>
    </row>
    <row r="218" spans="2:11" customFormat="1" ht="15" customHeight="1">
      <c r="B218" s="289"/>
      <c r="C218" s="221"/>
      <c r="D218" s="221"/>
      <c r="E218" s="221"/>
      <c r="F218" s="242">
        <v>4</v>
      </c>
      <c r="G218" s="278"/>
      <c r="H218" s="340" t="s">
        <v>788</v>
      </c>
      <c r="I218" s="340"/>
      <c r="J218" s="340"/>
      <c r="K218" s="290"/>
    </row>
    <row r="219" spans="2:11" customFormat="1" ht="12.75" customHeight="1">
      <c r="B219" s="291"/>
      <c r="C219" s="292"/>
      <c r="D219" s="292"/>
      <c r="E219" s="292"/>
      <c r="F219" s="292"/>
      <c r="G219" s="292"/>
      <c r="H219" s="292"/>
      <c r="I219" s="292"/>
      <c r="J219" s="292"/>
      <c r="K219" s="293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09"/>
  <sheetViews>
    <sheetView showGridLines="0" tabSelected="1" workbookViewId="0">
      <selection activeCell="E11" sqref="E11:H1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8" t="s">
        <v>86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5" customHeight="1">
      <c r="B4" s="21"/>
      <c r="D4" s="22" t="s">
        <v>132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37" t="str">
        <f>'Rekapitulace stavby'!K6</f>
        <v>Práce a dodávky specifikované v Dodatku č.2 k Dílu IV. dokumentace MVS</v>
      </c>
      <c r="F7" s="338"/>
      <c r="G7" s="338"/>
      <c r="H7" s="338"/>
      <c r="L7" s="21"/>
    </row>
    <row r="8" spans="2:46" ht="12" customHeight="1">
      <c r="B8" s="21"/>
      <c r="D8" s="28" t="s">
        <v>133</v>
      </c>
      <c r="L8" s="21"/>
    </row>
    <row r="9" spans="2:46" s="1" customFormat="1" ht="16.5" customHeight="1">
      <c r="B9" s="33"/>
      <c r="E9" s="337" t="s">
        <v>134</v>
      </c>
      <c r="F9" s="336"/>
      <c r="G9" s="336"/>
      <c r="H9" s="336"/>
      <c r="L9" s="33"/>
    </row>
    <row r="10" spans="2:46" s="1" customFormat="1" ht="12" customHeight="1">
      <c r="B10" s="33"/>
      <c r="D10" s="28" t="s">
        <v>135</v>
      </c>
      <c r="L10" s="33"/>
    </row>
    <row r="11" spans="2:46" s="1" customFormat="1" ht="16.5" customHeight="1">
      <c r="B11" s="33"/>
      <c r="E11" s="331" t="s">
        <v>136</v>
      </c>
      <c r="F11" s="336"/>
      <c r="G11" s="336"/>
      <c r="H11" s="336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3. 7. 2025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19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19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29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39" t="str">
        <f>'Rekapitulace stavby'!E14</f>
        <v>Vyplň údaj</v>
      </c>
      <c r="F20" s="323"/>
      <c r="G20" s="323"/>
      <c r="H20" s="323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31</v>
      </c>
      <c r="I22" s="28" t="s">
        <v>26</v>
      </c>
      <c r="J22" s="26" t="s">
        <v>19</v>
      </c>
      <c r="L22" s="33"/>
    </row>
    <row r="23" spans="2:12" s="1" customFormat="1" ht="18" customHeight="1">
      <c r="B23" s="33"/>
      <c r="E23" s="26" t="s">
        <v>32</v>
      </c>
      <c r="I23" s="28" t="s">
        <v>28</v>
      </c>
      <c r="J23" s="26" t="s">
        <v>19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34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>
      <c r="B26" s="33"/>
      <c r="E26" s="26" t="str">
        <f>IF('Rekapitulace stavby'!E20="","",'Rekapitulace stavby'!E20)</f>
        <v xml:space="preserve"> </v>
      </c>
      <c r="I26" s="28" t="s">
        <v>28</v>
      </c>
      <c r="J26" s="26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36</v>
      </c>
      <c r="L28" s="33"/>
    </row>
    <row r="29" spans="2:12" s="7" customFormat="1" ht="214.5" customHeight="1">
      <c r="B29" s="92"/>
      <c r="E29" s="327" t="s">
        <v>137</v>
      </c>
      <c r="F29" s="327"/>
      <c r="G29" s="327"/>
      <c r="H29" s="327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38</v>
      </c>
      <c r="J32" s="64">
        <f>ROUND(J88,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40</v>
      </c>
      <c r="I34" s="36" t="s">
        <v>39</v>
      </c>
      <c r="J34" s="36" t="s">
        <v>41</v>
      </c>
      <c r="L34" s="33"/>
    </row>
    <row r="35" spans="2:12" s="1" customFormat="1" ht="14.45" customHeight="1">
      <c r="B35" s="33"/>
      <c r="D35" s="53" t="s">
        <v>42</v>
      </c>
      <c r="E35" s="28" t="s">
        <v>43</v>
      </c>
      <c r="F35" s="84">
        <f>ROUND((SUM(BE88:BE108)),  2)</f>
        <v>0</v>
      </c>
      <c r="I35" s="94">
        <v>0.21</v>
      </c>
      <c r="J35" s="84">
        <f>ROUND(((SUM(BE88:BE108))*I35),  2)</f>
        <v>0</v>
      </c>
      <c r="L35" s="33"/>
    </row>
    <row r="36" spans="2:12" s="1" customFormat="1" ht="14.45" customHeight="1">
      <c r="B36" s="33"/>
      <c r="E36" s="28" t="s">
        <v>44</v>
      </c>
      <c r="F36" s="84">
        <f>ROUND((SUM(BF88:BF108)),  2)</f>
        <v>0</v>
      </c>
      <c r="I36" s="94">
        <v>0.12</v>
      </c>
      <c r="J36" s="84">
        <f>ROUND(((SUM(BF88:BF108))*I36),  2)</f>
        <v>0</v>
      </c>
      <c r="L36" s="33"/>
    </row>
    <row r="37" spans="2:12" s="1" customFormat="1" ht="14.45" hidden="1" customHeight="1">
      <c r="B37" s="33"/>
      <c r="E37" s="28" t="s">
        <v>45</v>
      </c>
      <c r="F37" s="84">
        <f>ROUND((SUM(BG88:BG108)),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46</v>
      </c>
      <c r="F38" s="84">
        <f>ROUND((SUM(BH88:BH108)),  2)</f>
        <v>0</v>
      </c>
      <c r="I38" s="94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47</v>
      </c>
      <c r="F39" s="84">
        <f>ROUND((SUM(BI88:BI108)),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48</v>
      </c>
      <c r="E41" s="55"/>
      <c r="F41" s="55"/>
      <c r="G41" s="97" t="s">
        <v>49</v>
      </c>
      <c r="H41" s="98" t="s">
        <v>50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138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37" t="str">
        <f>E7</f>
        <v>Práce a dodávky specifikované v Dodatku č.2 k Dílu IV. dokumentace MVS</v>
      </c>
      <c r="F50" s="338"/>
      <c r="G50" s="338"/>
      <c r="H50" s="338"/>
      <c r="L50" s="33"/>
    </row>
    <row r="51" spans="2:47" ht="12" customHeight="1">
      <c r="B51" s="21"/>
      <c r="C51" s="28" t="s">
        <v>133</v>
      </c>
      <c r="L51" s="21"/>
    </row>
    <row r="52" spans="2:47" s="1" customFormat="1" ht="16.5" customHeight="1">
      <c r="B52" s="33"/>
      <c r="E52" s="337" t="s">
        <v>134</v>
      </c>
      <c r="F52" s="336"/>
      <c r="G52" s="336"/>
      <c r="H52" s="336"/>
      <c r="L52" s="33"/>
    </row>
    <row r="53" spans="2:47" s="1" customFormat="1" ht="12" customHeight="1">
      <c r="B53" s="33"/>
      <c r="C53" s="28" t="s">
        <v>135</v>
      </c>
      <c r="L53" s="33"/>
    </row>
    <row r="54" spans="2:47" s="1" customFormat="1" ht="16.5" customHeight="1">
      <c r="B54" s="33"/>
      <c r="E54" s="331" t="str">
        <f>E11</f>
        <v>SO 122 - TWY N1, N2, N3, N4</v>
      </c>
      <c r="F54" s="336"/>
      <c r="G54" s="336"/>
      <c r="H54" s="336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Letiště Čáslav</v>
      </c>
      <c r="I56" s="28" t="s">
        <v>23</v>
      </c>
      <c r="J56" s="50" t="str">
        <f>IF(J14="","",J14)</f>
        <v>3. 7. 2025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>Česká Republika - Ministerstvo obrany ČR</v>
      </c>
      <c r="I58" s="28" t="s">
        <v>31</v>
      </c>
      <c r="J58" s="31" t="str">
        <f>E23</f>
        <v xml:space="preserve">AGA-Letiště, s.r.o. </v>
      </c>
      <c r="L58" s="33"/>
    </row>
    <row r="59" spans="2:47" s="1" customFormat="1" ht="15.2" customHeight="1">
      <c r="B59" s="33"/>
      <c r="C59" s="28" t="s">
        <v>29</v>
      </c>
      <c r="F59" s="26" t="str">
        <f>IF(E20="","",E20)</f>
        <v>Vyplň údaj</v>
      </c>
      <c r="I59" s="28" t="s">
        <v>34</v>
      </c>
      <c r="J59" s="31" t="str">
        <f>E26</f>
        <v xml:space="preserve"> 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139</v>
      </c>
      <c r="D61" s="95"/>
      <c r="E61" s="95"/>
      <c r="F61" s="95"/>
      <c r="G61" s="95"/>
      <c r="H61" s="95"/>
      <c r="I61" s="95"/>
      <c r="J61" s="102" t="s">
        <v>140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70</v>
      </c>
      <c r="J63" s="64">
        <f>J88</f>
        <v>0</v>
      </c>
      <c r="L63" s="33"/>
      <c r="AU63" s="18" t="s">
        <v>141</v>
      </c>
    </row>
    <row r="64" spans="2:47" s="8" customFormat="1" ht="24.95" customHeight="1">
      <c r="B64" s="104"/>
      <c r="D64" s="105" t="s">
        <v>142</v>
      </c>
      <c r="E64" s="106"/>
      <c r="F64" s="106"/>
      <c r="G64" s="106"/>
      <c r="H64" s="106"/>
      <c r="I64" s="106"/>
      <c r="J64" s="107">
        <f>J89</f>
        <v>0</v>
      </c>
      <c r="L64" s="104"/>
    </row>
    <row r="65" spans="2:12" s="9" customFormat="1" ht="19.899999999999999" customHeight="1">
      <c r="B65" s="108"/>
      <c r="D65" s="109" t="s">
        <v>143</v>
      </c>
      <c r="E65" s="110"/>
      <c r="F65" s="110"/>
      <c r="G65" s="110"/>
      <c r="H65" s="110"/>
      <c r="I65" s="110"/>
      <c r="J65" s="111">
        <f>J90</f>
        <v>0</v>
      </c>
      <c r="L65" s="108"/>
    </row>
    <row r="66" spans="2:12" s="9" customFormat="1" ht="19.899999999999999" customHeight="1">
      <c r="B66" s="108"/>
      <c r="D66" s="109" t="s">
        <v>144</v>
      </c>
      <c r="E66" s="110"/>
      <c r="F66" s="110"/>
      <c r="G66" s="110"/>
      <c r="H66" s="110"/>
      <c r="I66" s="110"/>
      <c r="J66" s="111">
        <f>J102</f>
        <v>0</v>
      </c>
      <c r="L66" s="108"/>
    </row>
    <row r="67" spans="2:12" s="1" customFormat="1" ht="21.75" customHeight="1">
      <c r="B67" s="33"/>
      <c r="L67" s="33"/>
    </row>
    <row r="68" spans="2:12" s="1" customFormat="1" ht="6.95" customHeight="1"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33"/>
    </row>
    <row r="72" spans="2:12" s="1" customFormat="1" ht="6.95" customHeight="1"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33"/>
    </row>
    <row r="73" spans="2:12" s="1" customFormat="1" ht="24.95" customHeight="1">
      <c r="B73" s="33"/>
      <c r="C73" s="22" t="s">
        <v>145</v>
      </c>
      <c r="L73" s="33"/>
    </row>
    <row r="74" spans="2:12" s="1" customFormat="1" ht="6.95" customHeight="1">
      <c r="B74" s="33"/>
      <c r="L74" s="33"/>
    </row>
    <row r="75" spans="2:12" s="1" customFormat="1" ht="12" customHeight="1">
      <c r="B75" s="33"/>
      <c r="C75" s="28" t="s">
        <v>16</v>
      </c>
      <c r="L75" s="33"/>
    </row>
    <row r="76" spans="2:12" s="1" customFormat="1" ht="16.5" customHeight="1">
      <c r="B76" s="33"/>
      <c r="E76" s="337" t="str">
        <f>E7</f>
        <v>Práce a dodávky specifikované v Dodatku č.2 k Dílu IV. dokumentace MVS</v>
      </c>
      <c r="F76" s="338"/>
      <c r="G76" s="338"/>
      <c r="H76" s="338"/>
      <c r="L76" s="33"/>
    </row>
    <row r="77" spans="2:12" ht="12" customHeight="1">
      <c r="B77" s="21"/>
      <c r="C77" s="28" t="s">
        <v>133</v>
      </c>
      <c r="L77" s="21"/>
    </row>
    <row r="78" spans="2:12" s="1" customFormat="1" ht="16.5" customHeight="1">
      <c r="B78" s="33"/>
      <c r="E78" s="337" t="s">
        <v>134</v>
      </c>
      <c r="F78" s="336"/>
      <c r="G78" s="336"/>
      <c r="H78" s="336"/>
      <c r="L78" s="33"/>
    </row>
    <row r="79" spans="2:12" s="1" customFormat="1" ht="12" customHeight="1">
      <c r="B79" s="33"/>
      <c r="C79" s="28" t="s">
        <v>135</v>
      </c>
      <c r="L79" s="33"/>
    </row>
    <row r="80" spans="2:12" s="1" customFormat="1" ht="16.5" customHeight="1">
      <c r="B80" s="33"/>
      <c r="E80" s="331" t="str">
        <f>E11</f>
        <v>SO 122 - TWY N1, N2, N3, N4</v>
      </c>
      <c r="F80" s="336"/>
      <c r="G80" s="336"/>
      <c r="H80" s="336"/>
      <c r="L80" s="33"/>
    </row>
    <row r="81" spans="2:65" s="1" customFormat="1" ht="6.95" customHeight="1">
      <c r="B81" s="33"/>
      <c r="L81" s="33"/>
    </row>
    <row r="82" spans="2:65" s="1" customFormat="1" ht="12" customHeight="1">
      <c r="B82" s="33"/>
      <c r="C82" s="28" t="s">
        <v>21</v>
      </c>
      <c r="F82" s="26" t="str">
        <f>F14</f>
        <v>Letiště Čáslav</v>
      </c>
      <c r="I82" s="28" t="s">
        <v>23</v>
      </c>
      <c r="J82" s="50" t="str">
        <f>IF(J14="","",J14)</f>
        <v>3. 7. 2025</v>
      </c>
      <c r="L82" s="33"/>
    </row>
    <row r="83" spans="2:65" s="1" customFormat="1" ht="6.95" customHeight="1">
      <c r="B83" s="33"/>
      <c r="L83" s="33"/>
    </row>
    <row r="84" spans="2:65" s="1" customFormat="1" ht="15.2" customHeight="1">
      <c r="B84" s="33"/>
      <c r="C84" s="28" t="s">
        <v>25</v>
      </c>
      <c r="F84" s="26" t="str">
        <f>E17</f>
        <v>Česká Republika - Ministerstvo obrany ČR</v>
      </c>
      <c r="I84" s="28" t="s">
        <v>31</v>
      </c>
      <c r="J84" s="31" t="str">
        <f>E23</f>
        <v xml:space="preserve">AGA-Letiště, s.r.o. </v>
      </c>
      <c r="L84" s="33"/>
    </row>
    <row r="85" spans="2:65" s="1" customFormat="1" ht="15.2" customHeight="1">
      <c r="B85" s="33"/>
      <c r="C85" s="28" t="s">
        <v>29</v>
      </c>
      <c r="F85" s="26" t="str">
        <f>IF(E20="","",E20)</f>
        <v>Vyplň údaj</v>
      </c>
      <c r="I85" s="28" t="s">
        <v>34</v>
      </c>
      <c r="J85" s="31" t="str">
        <f>E26</f>
        <v xml:space="preserve"> </v>
      </c>
      <c r="L85" s="33"/>
    </row>
    <row r="86" spans="2:65" s="1" customFormat="1" ht="10.35" customHeight="1">
      <c r="B86" s="33"/>
      <c r="L86" s="33"/>
    </row>
    <row r="87" spans="2:65" s="10" customFormat="1" ht="29.25" customHeight="1">
      <c r="B87" s="112"/>
      <c r="C87" s="113" t="s">
        <v>146</v>
      </c>
      <c r="D87" s="114" t="s">
        <v>57</v>
      </c>
      <c r="E87" s="114" t="s">
        <v>53</v>
      </c>
      <c r="F87" s="114" t="s">
        <v>54</v>
      </c>
      <c r="G87" s="114" t="s">
        <v>147</v>
      </c>
      <c r="H87" s="114" t="s">
        <v>148</v>
      </c>
      <c r="I87" s="114" t="s">
        <v>149</v>
      </c>
      <c r="J87" s="114" t="s">
        <v>140</v>
      </c>
      <c r="K87" s="115" t="s">
        <v>150</v>
      </c>
      <c r="L87" s="112"/>
      <c r="M87" s="57" t="s">
        <v>19</v>
      </c>
      <c r="N87" s="58" t="s">
        <v>42</v>
      </c>
      <c r="O87" s="58" t="s">
        <v>151</v>
      </c>
      <c r="P87" s="58" t="s">
        <v>152</v>
      </c>
      <c r="Q87" s="58" t="s">
        <v>153</v>
      </c>
      <c r="R87" s="58" t="s">
        <v>154</v>
      </c>
      <c r="S87" s="58" t="s">
        <v>155</v>
      </c>
      <c r="T87" s="59" t="s">
        <v>156</v>
      </c>
    </row>
    <row r="88" spans="2:65" s="1" customFormat="1" ht="22.9" customHeight="1">
      <c r="B88" s="33"/>
      <c r="C88" s="62" t="s">
        <v>157</v>
      </c>
      <c r="J88" s="116">
        <f>BK88</f>
        <v>0</v>
      </c>
      <c r="L88" s="33"/>
      <c r="M88" s="60"/>
      <c r="N88" s="51"/>
      <c r="O88" s="51"/>
      <c r="P88" s="117">
        <f>P89</f>
        <v>0</v>
      </c>
      <c r="Q88" s="51"/>
      <c r="R88" s="117">
        <f>R89</f>
        <v>40.249540799999998</v>
      </c>
      <c r="S88" s="51"/>
      <c r="T88" s="118">
        <f>T89</f>
        <v>0</v>
      </c>
      <c r="AT88" s="18" t="s">
        <v>71</v>
      </c>
      <c r="AU88" s="18" t="s">
        <v>141</v>
      </c>
      <c r="BK88" s="119">
        <f>BK89</f>
        <v>0</v>
      </c>
    </row>
    <row r="89" spans="2:65" s="11" customFormat="1" ht="25.9" customHeight="1">
      <c r="B89" s="120"/>
      <c r="D89" s="121" t="s">
        <v>71</v>
      </c>
      <c r="E89" s="122" t="s">
        <v>158</v>
      </c>
      <c r="F89" s="122" t="s">
        <v>159</v>
      </c>
      <c r="I89" s="123"/>
      <c r="J89" s="124">
        <f>BK89</f>
        <v>0</v>
      </c>
      <c r="L89" s="120"/>
      <c r="M89" s="125"/>
      <c r="P89" s="126">
        <f>P90+P102</f>
        <v>0</v>
      </c>
      <c r="R89" s="126">
        <f>R90+R102</f>
        <v>40.249540799999998</v>
      </c>
      <c r="T89" s="127">
        <f>T90+T102</f>
        <v>0</v>
      </c>
      <c r="AR89" s="121" t="s">
        <v>79</v>
      </c>
      <c r="AT89" s="128" t="s">
        <v>71</v>
      </c>
      <c r="AU89" s="128" t="s">
        <v>72</v>
      </c>
      <c r="AY89" s="121" t="s">
        <v>160</v>
      </c>
      <c r="BK89" s="129">
        <f>BK90+BK102</f>
        <v>0</v>
      </c>
    </row>
    <row r="90" spans="2:65" s="11" customFormat="1" ht="22.9" customHeight="1">
      <c r="B90" s="120"/>
      <c r="D90" s="121" t="s">
        <v>71</v>
      </c>
      <c r="E90" s="130" t="s">
        <v>161</v>
      </c>
      <c r="F90" s="130" t="s">
        <v>162</v>
      </c>
      <c r="I90" s="123"/>
      <c r="J90" s="131">
        <f>BK90</f>
        <v>0</v>
      </c>
      <c r="L90" s="120"/>
      <c r="M90" s="125"/>
      <c r="P90" s="126">
        <f>SUM(P91:P101)</f>
        <v>0</v>
      </c>
      <c r="R90" s="126">
        <f>SUM(R91:R101)</f>
        <v>40.249540799999998</v>
      </c>
      <c r="T90" s="127">
        <f>SUM(T91:T101)</f>
        <v>0</v>
      </c>
      <c r="AR90" s="121" t="s">
        <v>79</v>
      </c>
      <c r="AT90" s="128" t="s">
        <v>71</v>
      </c>
      <c r="AU90" s="128" t="s">
        <v>79</v>
      </c>
      <c r="AY90" s="121" t="s">
        <v>160</v>
      </c>
      <c r="BK90" s="129">
        <f>SUM(BK91:BK101)</f>
        <v>0</v>
      </c>
    </row>
    <row r="91" spans="2:65" s="1" customFormat="1" ht="16.5" customHeight="1">
      <c r="B91" s="33"/>
      <c r="C91" s="132" t="s">
        <v>163</v>
      </c>
      <c r="D91" s="133" t="s">
        <v>164</v>
      </c>
      <c r="E91" s="134" t="s">
        <v>165</v>
      </c>
      <c r="F91" s="135" t="s">
        <v>166</v>
      </c>
      <c r="G91" s="136" t="s">
        <v>167</v>
      </c>
      <c r="H91" s="137">
        <v>61.74</v>
      </c>
      <c r="I91" s="138"/>
      <c r="J91" s="139">
        <f>ROUND(I91*H91,2)</f>
        <v>0</v>
      </c>
      <c r="K91" s="135" t="s">
        <v>168</v>
      </c>
      <c r="L91" s="33"/>
      <c r="M91" s="140" t="s">
        <v>19</v>
      </c>
      <c r="N91" s="141" t="s">
        <v>43</v>
      </c>
      <c r="P91" s="142">
        <f>O91*H91</f>
        <v>0</v>
      </c>
      <c r="Q91" s="142">
        <v>0.25091999999999998</v>
      </c>
      <c r="R91" s="142">
        <f>Q91*H91</f>
        <v>15.491800799999998</v>
      </c>
      <c r="S91" s="142">
        <v>0</v>
      </c>
      <c r="T91" s="143">
        <f>S91*H91</f>
        <v>0</v>
      </c>
      <c r="AR91" s="144" t="s">
        <v>169</v>
      </c>
      <c r="AT91" s="144" t="s">
        <v>164</v>
      </c>
      <c r="AU91" s="144" t="s">
        <v>81</v>
      </c>
      <c r="AY91" s="18" t="s">
        <v>160</v>
      </c>
      <c r="BE91" s="145">
        <f>IF(N91="základní",J91,0)</f>
        <v>0</v>
      </c>
      <c r="BF91" s="145">
        <f>IF(N91="snížená",J91,0)</f>
        <v>0</v>
      </c>
      <c r="BG91" s="145">
        <f>IF(N91="zákl. přenesená",J91,0)</f>
        <v>0</v>
      </c>
      <c r="BH91" s="145">
        <f>IF(N91="sníž. přenesená",J91,0)</f>
        <v>0</v>
      </c>
      <c r="BI91" s="145">
        <f>IF(N91="nulová",J91,0)</f>
        <v>0</v>
      </c>
      <c r="BJ91" s="18" t="s">
        <v>79</v>
      </c>
      <c r="BK91" s="145">
        <f>ROUND(I91*H91,2)</f>
        <v>0</v>
      </c>
      <c r="BL91" s="18" t="s">
        <v>169</v>
      </c>
      <c r="BM91" s="144" t="s">
        <v>170</v>
      </c>
    </row>
    <row r="92" spans="2:65" s="1" customFormat="1">
      <c r="B92" s="33"/>
      <c r="D92" s="146" t="s">
        <v>171</v>
      </c>
      <c r="F92" s="147" t="s">
        <v>172</v>
      </c>
      <c r="I92" s="148"/>
      <c r="L92" s="33"/>
      <c r="M92" s="149"/>
      <c r="T92" s="54"/>
      <c r="AT92" s="18" t="s">
        <v>171</v>
      </c>
      <c r="AU92" s="18" t="s">
        <v>81</v>
      </c>
    </row>
    <row r="93" spans="2:65" s="1" customFormat="1">
      <c r="B93" s="33"/>
      <c r="D93" s="150" t="s">
        <v>173</v>
      </c>
      <c r="F93" s="151" t="s">
        <v>174</v>
      </c>
      <c r="I93" s="148"/>
      <c r="L93" s="33"/>
      <c r="M93" s="149"/>
      <c r="T93" s="54"/>
      <c r="AT93" s="18" t="s">
        <v>173</v>
      </c>
      <c r="AU93" s="18" t="s">
        <v>81</v>
      </c>
    </row>
    <row r="94" spans="2:65" s="1" customFormat="1" ht="19.5">
      <c r="B94" s="33"/>
      <c r="D94" s="146" t="s">
        <v>175</v>
      </c>
      <c r="F94" s="152" t="s">
        <v>176</v>
      </c>
      <c r="I94" s="148"/>
      <c r="L94" s="33"/>
      <c r="M94" s="149"/>
      <c r="T94" s="54"/>
      <c r="AT94" s="18" t="s">
        <v>175</v>
      </c>
      <c r="AU94" s="18" t="s">
        <v>81</v>
      </c>
    </row>
    <row r="95" spans="2:65" s="12" customFormat="1">
      <c r="B95" s="153"/>
      <c r="D95" s="146" t="s">
        <v>177</v>
      </c>
      <c r="E95" s="154" t="s">
        <v>19</v>
      </c>
      <c r="F95" s="155" t="s">
        <v>178</v>
      </c>
      <c r="H95" s="154" t="s">
        <v>19</v>
      </c>
      <c r="I95" s="156"/>
      <c r="L95" s="153"/>
      <c r="M95" s="157"/>
      <c r="T95" s="158"/>
      <c r="AT95" s="154" t="s">
        <v>177</v>
      </c>
      <c r="AU95" s="154" t="s">
        <v>81</v>
      </c>
      <c r="AV95" s="12" t="s">
        <v>79</v>
      </c>
      <c r="AW95" s="12" t="s">
        <v>33</v>
      </c>
      <c r="AX95" s="12" t="s">
        <v>72</v>
      </c>
      <c r="AY95" s="154" t="s">
        <v>160</v>
      </c>
    </row>
    <row r="96" spans="2:65" s="12" customFormat="1">
      <c r="B96" s="153"/>
      <c r="D96" s="146" t="s">
        <v>177</v>
      </c>
      <c r="E96" s="154" t="s">
        <v>19</v>
      </c>
      <c r="F96" s="155" t="s">
        <v>179</v>
      </c>
      <c r="H96" s="154" t="s">
        <v>19</v>
      </c>
      <c r="I96" s="156"/>
      <c r="L96" s="153"/>
      <c r="M96" s="157"/>
      <c r="T96" s="158"/>
      <c r="AT96" s="154" t="s">
        <v>177</v>
      </c>
      <c r="AU96" s="154" t="s">
        <v>81</v>
      </c>
      <c r="AV96" s="12" t="s">
        <v>79</v>
      </c>
      <c r="AW96" s="12" t="s">
        <v>33</v>
      </c>
      <c r="AX96" s="12" t="s">
        <v>72</v>
      </c>
      <c r="AY96" s="154" t="s">
        <v>160</v>
      </c>
    </row>
    <row r="97" spans="2:65" s="12" customFormat="1">
      <c r="B97" s="153"/>
      <c r="D97" s="146" t="s">
        <v>177</v>
      </c>
      <c r="E97" s="154" t="s">
        <v>19</v>
      </c>
      <c r="F97" s="155" t="s">
        <v>180</v>
      </c>
      <c r="H97" s="154" t="s">
        <v>19</v>
      </c>
      <c r="I97" s="156"/>
      <c r="L97" s="153"/>
      <c r="M97" s="157"/>
      <c r="T97" s="158"/>
      <c r="AT97" s="154" t="s">
        <v>177</v>
      </c>
      <c r="AU97" s="154" t="s">
        <v>81</v>
      </c>
      <c r="AV97" s="12" t="s">
        <v>79</v>
      </c>
      <c r="AW97" s="12" t="s">
        <v>33</v>
      </c>
      <c r="AX97" s="12" t="s">
        <v>72</v>
      </c>
      <c r="AY97" s="154" t="s">
        <v>160</v>
      </c>
    </row>
    <row r="98" spans="2:65" s="13" customFormat="1">
      <c r="B98" s="159"/>
      <c r="D98" s="146" t="s">
        <v>177</v>
      </c>
      <c r="E98" s="160" t="s">
        <v>19</v>
      </c>
      <c r="F98" s="161" t="s">
        <v>181</v>
      </c>
      <c r="H98" s="162">
        <v>-50.64</v>
      </c>
      <c r="I98" s="163"/>
      <c r="L98" s="159"/>
      <c r="M98" s="164"/>
      <c r="T98" s="165"/>
      <c r="AT98" s="160" t="s">
        <v>177</v>
      </c>
      <c r="AU98" s="160" t="s">
        <v>81</v>
      </c>
      <c r="AV98" s="13" t="s">
        <v>81</v>
      </c>
      <c r="AW98" s="13" t="s">
        <v>33</v>
      </c>
      <c r="AX98" s="13" t="s">
        <v>72</v>
      </c>
      <c r="AY98" s="160" t="s">
        <v>160</v>
      </c>
    </row>
    <row r="99" spans="2:65" s="13" customFormat="1">
      <c r="B99" s="159"/>
      <c r="D99" s="146" t="s">
        <v>177</v>
      </c>
      <c r="E99" s="160" t="s">
        <v>19</v>
      </c>
      <c r="F99" s="161" t="s">
        <v>182</v>
      </c>
      <c r="H99" s="162">
        <v>112.38</v>
      </c>
      <c r="I99" s="163"/>
      <c r="L99" s="159"/>
      <c r="M99" s="164"/>
      <c r="T99" s="165"/>
      <c r="AT99" s="160" t="s">
        <v>177</v>
      </c>
      <c r="AU99" s="160" t="s">
        <v>81</v>
      </c>
      <c r="AV99" s="13" t="s">
        <v>81</v>
      </c>
      <c r="AW99" s="13" t="s">
        <v>33</v>
      </c>
      <c r="AX99" s="13" t="s">
        <v>72</v>
      </c>
      <c r="AY99" s="160" t="s">
        <v>160</v>
      </c>
    </row>
    <row r="100" spans="2:65" s="1" customFormat="1" ht="16.5" customHeight="1">
      <c r="B100" s="33"/>
      <c r="C100" s="166" t="s">
        <v>183</v>
      </c>
      <c r="D100" s="167" t="s">
        <v>184</v>
      </c>
      <c r="E100" s="168" t="s">
        <v>185</v>
      </c>
      <c r="F100" s="169" t="s">
        <v>186</v>
      </c>
      <c r="G100" s="170" t="s">
        <v>167</v>
      </c>
      <c r="H100" s="171">
        <v>61.74</v>
      </c>
      <c r="I100" s="172"/>
      <c r="J100" s="173">
        <f>ROUND(I100*H100,2)</f>
        <v>0</v>
      </c>
      <c r="K100" s="169" t="s">
        <v>168</v>
      </c>
      <c r="L100" s="174"/>
      <c r="M100" s="175" t="s">
        <v>19</v>
      </c>
      <c r="N100" s="176" t="s">
        <v>43</v>
      </c>
      <c r="P100" s="142">
        <f>O100*H100</f>
        <v>0</v>
      </c>
      <c r="Q100" s="142">
        <v>0.40100000000000002</v>
      </c>
      <c r="R100" s="142">
        <f>Q100*H100</f>
        <v>24.757740000000002</v>
      </c>
      <c r="S100" s="142">
        <v>0</v>
      </c>
      <c r="T100" s="143">
        <f>S100*H100</f>
        <v>0</v>
      </c>
      <c r="AR100" s="144" t="s">
        <v>187</v>
      </c>
      <c r="AT100" s="144" t="s">
        <v>184</v>
      </c>
      <c r="AU100" s="144" t="s">
        <v>81</v>
      </c>
      <c r="AY100" s="18" t="s">
        <v>160</v>
      </c>
      <c r="BE100" s="145">
        <f>IF(N100="základní",J100,0)</f>
        <v>0</v>
      </c>
      <c r="BF100" s="145">
        <f>IF(N100="snížená",J100,0)</f>
        <v>0</v>
      </c>
      <c r="BG100" s="145">
        <f>IF(N100="zákl. přenesená",J100,0)</f>
        <v>0</v>
      </c>
      <c r="BH100" s="145">
        <f>IF(N100="sníž. přenesená",J100,0)</f>
        <v>0</v>
      </c>
      <c r="BI100" s="145">
        <f>IF(N100="nulová",J100,0)</f>
        <v>0</v>
      </c>
      <c r="BJ100" s="18" t="s">
        <v>79</v>
      </c>
      <c r="BK100" s="145">
        <f>ROUND(I100*H100,2)</f>
        <v>0</v>
      </c>
      <c r="BL100" s="18" t="s">
        <v>169</v>
      </c>
      <c r="BM100" s="144" t="s">
        <v>188</v>
      </c>
    </row>
    <row r="101" spans="2:65" s="1" customFormat="1">
      <c r="B101" s="33"/>
      <c r="D101" s="146" t="s">
        <v>171</v>
      </c>
      <c r="F101" s="147" t="s">
        <v>186</v>
      </c>
      <c r="I101" s="148"/>
      <c r="L101" s="33"/>
      <c r="M101" s="149"/>
      <c r="T101" s="54"/>
      <c r="AT101" s="18" t="s">
        <v>171</v>
      </c>
      <c r="AU101" s="18" t="s">
        <v>81</v>
      </c>
    </row>
    <row r="102" spans="2:65" s="11" customFormat="1" ht="22.9" customHeight="1">
      <c r="B102" s="120"/>
      <c r="D102" s="121" t="s">
        <v>71</v>
      </c>
      <c r="E102" s="130" t="s">
        <v>189</v>
      </c>
      <c r="F102" s="130" t="s">
        <v>190</v>
      </c>
      <c r="I102" s="123"/>
      <c r="J102" s="131">
        <f>BK102</f>
        <v>0</v>
      </c>
      <c r="L102" s="120"/>
      <c r="M102" s="125"/>
      <c r="P102" s="126">
        <f>SUM(P103:P108)</f>
        <v>0</v>
      </c>
      <c r="R102" s="126">
        <f>SUM(R103:R108)</f>
        <v>0</v>
      </c>
      <c r="T102" s="127">
        <f>SUM(T103:T108)</f>
        <v>0</v>
      </c>
      <c r="AR102" s="121" t="s">
        <v>79</v>
      </c>
      <c r="AT102" s="128" t="s">
        <v>71</v>
      </c>
      <c r="AU102" s="128" t="s">
        <v>79</v>
      </c>
      <c r="AY102" s="121" t="s">
        <v>160</v>
      </c>
      <c r="BK102" s="129">
        <f>SUM(BK103:BK108)</f>
        <v>0</v>
      </c>
    </row>
    <row r="103" spans="2:65" s="1" customFormat="1" ht="21.75" customHeight="1">
      <c r="B103" s="33"/>
      <c r="C103" s="132" t="s">
        <v>191</v>
      </c>
      <c r="D103" s="133" t="s">
        <v>164</v>
      </c>
      <c r="E103" s="134" t="s">
        <v>192</v>
      </c>
      <c r="F103" s="135" t="s">
        <v>193</v>
      </c>
      <c r="G103" s="136" t="s">
        <v>194</v>
      </c>
      <c r="H103" s="137">
        <v>40.249499999999998</v>
      </c>
      <c r="I103" s="138"/>
      <c r="J103" s="139">
        <f>ROUND(I103*H103,2)</f>
        <v>0</v>
      </c>
      <c r="K103" s="135" t="s">
        <v>168</v>
      </c>
      <c r="L103" s="33"/>
      <c r="M103" s="140" t="s">
        <v>19</v>
      </c>
      <c r="N103" s="141" t="s">
        <v>43</v>
      </c>
      <c r="P103" s="142">
        <f>O103*H103</f>
        <v>0</v>
      </c>
      <c r="Q103" s="142">
        <v>0</v>
      </c>
      <c r="R103" s="142">
        <f>Q103*H103</f>
        <v>0</v>
      </c>
      <c r="S103" s="142">
        <v>0</v>
      </c>
      <c r="T103" s="143">
        <f>S103*H103</f>
        <v>0</v>
      </c>
      <c r="AR103" s="144" t="s">
        <v>169</v>
      </c>
      <c r="AT103" s="144" t="s">
        <v>164</v>
      </c>
      <c r="AU103" s="144" t="s">
        <v>81</v>
      </c>
      <c r="AY103" s="18" t="s">
        <v>160</v>
      </c>
      <c r="BE103" s="145">
        <f>IF(N103="základní",J103,0)</f>
        <v>0</v>
      </c>
      <c r="BF103" s="145">
        <f>IF(N103="snížená",J103,0)</f>
        <v>0</v>
      </c>
      <c r="BG103" s="145">
        <f>IF(N103="zákl. přenesená",J103,0)</f>
        <v>0</v>
      </c>
      <c r="BH103" s="145">
        <f>IF(N103="sníž. přenesená",J103,0)</f>
        <v>0</v>
      </c>
      <c r="BI103" s="145">
        <f>IF(N103="nulová",J103,0)</f>
        <v>0</v>
      </c>
      <c r="BJ103" s="18" t="s">
        <v>79</v>
      </c>
      <c r="BK103" s="145">
        <f>ROUND(I103*H103,2)</f>
        <v>0</v>
      </c>
      <c r="BL103" s="18" t="s">
        <v>169</v>
      </c>
      <c r="BM103" s="144" t="s">
        <v>195</v>
      </c>
    </row>
    <row r="104" spans="2:65" s="1" customFormat="1" ht="19.5">
      <c r="B104" s="33"/>
      <c r="D104" s="146" t="s">
        <v>171</v>
      </c>
      <c r="F104" s="147" t="s">
        <v>196</v>
      </c>
      <c r="I104" s="148"/>
      <c r="L104" s="33"/>
      <c r="M104" s="149"/>
      <c r="T104" s="54"/>
      <c r="AT104" s="18" t="s">
        <v>171</v>
      </c>
      <c r="AU104" s="18" t="s">
        <v>81</v>
      </c>
    </row>
    <row r="105" spans="2:65" s="1" customFormat="1">
      <c r="B105" s="33"/>
      <c r="D105" s="150" t="s">
        <v>173</v>
      </c>
      <c r="F105" s="151" t="s">
        <v>197</v>
      </c>
      <c r="I105" s="148"/>
      <c r="L105" s="33"/>
      <c r="M105" s="149"/>
      <c r="T105" s="54"/>
      <c r="AT105" s="18" t="s">
        <v>173</v>
      </c>
      <c r="AU105" s="18" t="s">
        <v>81</v>
      </c>
    </row>
    <row r="106" spans="2:65" s="1" customFormat="1" ht="21.75" customHeight="1">
      <c r="B106" s="33"/>
      <c r="C106" s="132" t="s">
        <v>198</v>
      </c>
      <c r="D106" s="133" t="s">
        <v>164</v>
      </c>
      <c r="E106" s="134" t="s">
        <v>199</v>
      </c>
      <c r="F106" s="135" t="s">
        <v>200</v>
      </c>
      <c r="G106" s="136" t="s">
        <v>194</v>
      </c>
      <c r="H106" s="137">
        <v>40.249499999999998</v>
      </c>
      <c r="I106" s="138"/>
      <c r="J106" s="139">
        <f>ROUND(I106*H106,2)</f>
        <v>0</v>
      </c>
      <c r="K106" s="135" t="s">
        <v>168</v>
      </c>
      <c r="L106" s="33"/>
      <c r="M106" s="140" t="s">
        <v>19</v>
      </c>
      <c r="N106" s="141" t="s">
        <v>43</v>
      </c>
      <c r="P106" s="142">
        <f>O106*H106</f>
        <v>0</v>
      </c>
      <c r="Q106" s="142">
        <v>0</v>
      </c>
      <c r="R106" s="142">
        <f>Q106*H106</f>
        <v>0</v>
      </c>
      <c r="S106" s="142">
        <v>0</v>
      </c>
      <c r="T106" s="143">
        <f>S106*H106</f>
        <v>0</v>
      </c>
      <c r="AR106" s="144" t="s">
        <v>169</v>
      </c>
      <c r="AT106" s="144" t="s">
        <v>164</v>
      </c>
      <c r="AU106" s="144" t="s">
        <v>81</v>
      </c>
      <c r="AY106" s="18" t="s">
        <v>160</v>
      </c>
      <c r="BE106" s="145">
        <f>IF(N106="základní",J106,0)</f>
        <v>0</v>
      </c>
      <c r="BF106" s="145">
        <f>IF(N106="snížená",J106,0)</f>
        <v>0</v>
      </c>
      <c r="BG106" s="145">
        <f>IF(N106="zákl. přenesená",J106,0)</f>
        <v>0</v>
      </c>
      <c r="BH106" s="145">
        <f>IF(N106="sníž. přenesená",J106,0)</f>
        <v>0</v>
      </c>
      <c r="BI106" s="145">
        <f>IF(N106="nulová",J106,0)</f>
        <v>0</v>
      </c>
      <c r="BJ106" s="18" t="s">
        <v>79</v>
      </c>
      <c r="BK106" s="145">
        <f>ROUND(I106*H106,2)</f>
        <v>0</v>
      </c>
      <c r="BL106" s="18" t="s">
        <v>169</v>
      </c>
      <c r="BM106" s="144" t="s">
        <v>201</v>
      </c>
    </row>
    <row r="107" spans="2:65" s="1" customFormat="1" ht="19.5">
      <c r="B107" s="33"/>
      <c r="D107" s="146" t="s">
        <v>171</v>
      </c>
      <c r="F107" s="147" t="s">
        <v>202</v>
      </c>
      <c r="I107" s="148"/>
      <c r="L107" s="33"/>
      <c r="M107" s="149"/>
      <c r="T107" s="54"/>
      <c r="AT107" s="18" t="s">
        <v>171</v>
      </c>
      <c r="AU107" s="18" t="s">
        <v>81</v>
      </c>
    </row>
    <row r="108" spans="2:65" s="1" customFormat="1">
      <c r="B108" s="33"/>
      <c r="D108" s="150" t="s">
        <v>173</v>
      </c>
      <c r="F108" s="151" t="s">
        <v>203</v>
      </c>
      <c r="I108" s="148"/>
      <c r="L108" s="33"/>
      <c r="M108" s="177"/>
      <c r="N108" s="178"/>
      <c r="O108" s="178"/>
      <c r="P108" s="178"/>
      <c r="Q108" s="178"/>
      <c r="R108" s="178"/>
      <c r="S108" s="178"/>
      <c r="T108" s="179"/>
      <c r="AT108" s="18" t="s">
        <v>173</v>
      </c>
      <c r="AU108" s="18" t="s">
        <v>81</v>
      </c>
    </row>
    <row r="109" spans="2:65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33"/>
    </row>
  </sheetData>
  <sheetProtection algorithmName="SHA-512" hashValue="rHWHmy4NhCHFFRQY4ufLLn41N56UiemaBwNBgqWSM2MwW38KMKrr7Y8BTPMLh06mIzzpse2+MmTb4gMa/cqjiA==" saltValue="TrCBtZoRe6weDnBj77YVeQllRQtWtWIKwpm3PMtt7Y7hwiLPcgxpiVHxhoBI2WzjXH+gZ5TkqMbwKS04LoOBdQ==" spinCount="100000" sheet="1" objects="1" scenarios="1" formatColumns="0" formatRows="0" autoFilter="0"/>
  <autoFilter ref="C87:K108" xr:uid="{00000000-0009-0000-0000-000001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3" r:id="rId1" xr:uid="{00000000-0004-0000-0100-000000000000}"/>
    <hyperlink ref="F105" r:id="rId2" xr:uid="{00000000-0004-0000-0100-000001000000}"/>
    <hyperlink ref="F108" r:id="rId3" xr:uid="{00000000-0004-0000-0100-000002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4"/>
  <headerFooter>
    <oddFooter>&amp;CStrana &amp;P z &amp;N</oddFooter>
  </headerFooter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09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8" t="s">
        <v>89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5" customHeight="1">
      <c r="B4" s="21"/>
      <c r="D4" s="22" t="s">
        <v>132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37" t="str">
        <f>'Rekapitulace stavby'!K6</f>
        <v>Práce a dodávky specifikované v Dodatku č.2 k Dílu IV. dokumentace MVS</v>
      </c>
      <c r="F7" s="338"/>
      <c r="G7" s="338"/>
      <c r="H7" s="338"/>
      <c r="L7" s="21"/>
    </row>
    <row r="8" spans="2:46" ht="12" customHeight="1">
      <c r="B8" s="21"/>
      <c r="D8" s="28" t="s">
        <v>133</v>
      </c>
      <c r="L8" s="21"/>
    </row>
    <row r="9" spans="2:46" s="1" customFormat="1" ht="16.5" customHeight="1">
      <c r="B9" s="33"/>
      <c r="E9" s="337" t="s">
        <v>134</v>
      </c>
      <c r="F9" s="336"/>
      <c r="G9" s="336"/>
      <c r="H9" s="336"/>
      <c r="L9" s="33"/>
    </row>
    <row r="10" spans="2:46" s="1" customFormat="1" ht="12" customHeight="1">
      <c r="B10" s="33"/>
      <c r="D10" s="28" t="s">
        <v>135</v>
      </c>
      <c r="L10" s="33"/>
    </row>
    <row r="11" spans="2:46" s="1" customFormat="1" ht="16.5" customHeight="1">
      <c r="B11" s="33"/>
      <c r="E11" s="331" t="s">
        <v>204</v>
      </c>
      <c r="F11" s="336"/>
      <c r="G11" s="336"/>
      <c r="H11" s="336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3. 7. 2025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19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19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29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39" t="str">
        <f>'Rekapitulace stavby'!E14</f>
        <v>Vyplň údaj</v>
      </c>
      <c r="F20" s="323"/>
      <c r="G20" s="323"/>
      <c r="H20" s="323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31</v>
      </c>
      <c r="I22" s="28" t="s">
        <v>26</v>
      </c>
      <c r="J22" s="26" t="s">
        <v>19</v>
      </c>
      <c r="L22" s="33"/>
    </row>
    <row r="23" spans="2:12" s="1" customFormat="1" ht="18" customHeight="1">
      <c r="B23" s="33"/>
      <c r="E23" s="26" t="s">
        <v>32</v>
      </c>
      <c r="I23" s="28" t="s">
        <v>28</v>
      </c>
      <c r="J23" s="26" t="s">
        <v>19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34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>
      <c r="B26" s="33"/>
      <c r="E26" s="26" t="str">
        <f>IF('Rekapitulace stavby'!E20="","",'Rekapitulace stavby'!E20)</f>
        <v xml:space="preserve"> </v>
      </c>
      <c r="I26" s="28" t="s">
        <v>28</v>
      </c>
      <c r="J26" s="26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36</v>
      </c>
      <c r="L28" s="33"/>
    </row>
    <row r="29" spans="2:12" s="7" customFormat="1" ht="214.5" customHeight="1">
      <c r="B29" s="92"/>
      <c r="E29" s="327" t="s">
        <v>137</v>
      </c>
      <c r="F29" s="327"/>
      <c r="G29" s="327"/>
      <c r="H29" s="327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38</v>
      </c>
      <c r="J32" s="64">
        <f>ROUND(J88,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40</v>
      </c>
      <c r="I34" s="36" t="s">
        <v>39</v>
      </c>
      <c r="J34" s="36" t="s">
        <v>41</v>
      </c>
      <c r="L34" s="33"/>
    </row>
    <row r="35" spans="2:12" s="1" customFormat="1" ht="14.45" customHeight="1">
      <c r="B35" s="33"/>
      <c r="D35" s="53" t="s">
        <v>42</v>
      </c>
      <c r="E35" s="28" t="s">
        <v>43</v>
      </c>
      <c r="F35" s="84">
        <f>ROUND((SUM(BE88:BE108)),  2)</f>
        <v>0</v>
      </c>
      <c r="I35" s="94">
        <v>0.21</v>
      </c>
      <c r="J35" s="84">
        <f>ROUND(((SUM(BE88:BE108))*I35),  2)</f>
        <v>0</v>
      </c>
      <c r="L35" s="33"/>
    </row>
    <row r="36" spans="2:12" s="1" customFormat="1" ht="14.45" customHeight="1">
      <c r="B36" s="33"/>
      <c r="E36" s="28" t="s">
        <v>44</v>
      </c>
      <c r="F36" s="84">
        <f>ROUND((SUM(BF88:BF108)),  2)</f>
        <v>0</v>
      </c>
      <c r="I36" s="94">
        <v>0.12</v>
      </c>
      <c r="J36" s="84">
        <f>ROUND(((SUM(BF88:BF108))*I36),  2)</f>
        <v>0</v>
      </c>
      <c r="L36" s="33"/>
    </row>
    <row r="37" spans="2:12" s="1" customFormat="1" ht="14.45" hidden="1" customHeight="1">
      <c r="B37" s="33"/>
      <c r="E37" s="28" t="s">
        <v>45</v>
      </c>
      <c r="F37" s="84">
        <f>ROUND((SUM(BG88:BG108)),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46</v>
      </c>
      <c r="F38" s="84">
        <f>ROUND((SUM(BH88:BH108)),  2)</f>
        <v>0</v>
      </c>
      <c r="I38" s="94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47</v>
      </c>
      <c r="F39" s="84">
        <f>ROUND((SUM(BI88:BI108)),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48</v>
      </c>
      <c r="E41" s="55"/>
      <c r="F41" s="55"/>
      <c r="G41" s="97" t="s">
        <v>49</v>
      </c>
      <c r="H41" s="98" t="s">
        <v>50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138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37" t="str">
        <f>E7</f>
        <v>Práce a dodávky specifikované v Dodatku č.2 k Dílu IV. dokumentace MVS</v>
      </c>
      <c r="F50" s="338"/>
      <c r="G50" s="338"/>
      <c r="H50" s="338"/>
      <c r="L50" s="33"/>
    </row>
    <row r="51" spans="2:47" ht="12" customHeight="1">
      <c r="B51" s="21"/>
      <c r="C51" s="28" t="s">
        <v>133</v>
      </c>
      <c r="L51" s="21"/>
    </row>
    <row r="52" spans="2:47" s="1" customFormat="1" ht="16.5" customHeight="1">
      <c r="B52" s="33"/>
      <c r="E52" s="337" t="s">
        <v>134</v>
      </c>
      <c r="F52" s="336"/>
      <c r="G52" s="336"/>
      <c r="H52" s="336"/>
      <c r="L52" s="33"/>
    </row>
    <row r="53" spans="2:47" s="1" customFormat="1" ht="12" customHeight="1">
      <c r="B53" s="33"/>
      <c r="C53" s="28" t="s">
        <v>135</v>
      </c>
      <c r="L53" s="33"/>
    </row>
    <row r="54" spans="2:47" s="1" customFormat="1" ht="16.5" customHeight="1">
      <c r="B54" s="33"/>
      <c r="E54" s="331" t="str">
        <f>E11</f>
        <v>SO 305 - Výtlačný řad na ČOV Čáslav - 2. etapa</v>
      </c>
      <c r="F54" s="336"/>
      <c r="G54" s="336"/>
      <c r="H54" s="336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Letiště Čáslav</v>
      </c>
      <c r="I56" s="28" t="s">
        <v>23</v>
      </c>
      <c r="J56" s="50" t="str">
        <f>IF(J14="","",J14)</f>
        <v>3. 7. 2025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>Česká Republika - Ministerstvo obrany ČR</v>
      </c>
      <c r="I58" s="28" t="s">
        <v>31</v>
      </c>
      <c r="J58" s="31" t="str">
        <f>E23</f>
        <v xml:space="preserve">AGA-Letiště, s.r.o. </v>
      </c>
      <c r="L58" s="33"/>
    </row>
    <row r="59" spans="2:47" s="1" customFormat="1" ht="15.2" customHeight="1">
      <c r="B59" s="33"/>
      <c r="C59" s="28" t="s">
        <v>29</v>
      </c>
      <c r="F59" s="26" t="str">
        <f>IF(E20="","",E20)</f>
        <v>Vyplň údaj</v>
      </c>
      <c r="I59" s="28" t="s">
        <v>34</v>
      </c>
      <c r="J59" s="31" t="str">
        <f>E26</f>
        <v xml:space="preserve"> 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139</v>
      </c>
      <c r="D61" s="95"/>
      <c r="E61" s="95"/>
      <c r="F61" s="95"/>
      <c r="G61" s="95"/>
      <c r="H61" s="95"/>
      <c r="I61" s="95"/>
      <c r="J61" s="102" t="s">
        <v>140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70</v>
      </c>
      <c r="J63" s="64">
        <f>J88</f>
        <v>0</v>
      </c>
      <c r="L63" s="33"/>
      <c r="AU63" s="18" t="s">
        <v>141</v>
      </c>
    </row>
    <row r="64" spans="2:47" s="8" customFormat="1" ht="24.95" customHeight="1">
      <c r="B64" s="104"/>
      <c r="D64" s="105" t="s">
        <v>142</v>
      </c>
      <c r="E64" s="106"/>
      <c r="F64" s="106"/>
      <c r="G64" s="106"/>
      <c r="H64" s="106"/>
      <c r="I64" s="106"/>
      <c r="J64" s="107">
        <f>J89</f>
        <v>0</v>
      </c>
      <c r="L64" s="104"/>
    </row>
    <row r="65" spans="2:12" s="9" customFormat="1" ht="19.899999999999999" customHeight="1">
      <c r="B65" s="108"/>
      <c r="D65" s="109" t="s">
        <v>205</v>
      </c>
      <c r="E65" s="110"/>
      <c r="F65" s="110"/>
      <c r="G65" s="110"/>
      <c r="H65" s="110"/>
      <c r="I65" s="110"/>
      <c r="J65" s="111">
        <f>J90</f>
        <v>0</v>
      </c>
      <c r="L65" s="108"/>
    </row>
    <row r="66" spans="2:12" s="9" customFormat="1" ht="19.899999999999999" customHeight="1">
      <c r="B66" s="108"/>
      <c r="D66" s="109" t="s">
        <v>144</v>
      </c>
      <c r="E66" s="110"/>
      <c r="F66" s="110"/>
      <c r="G66" s="110"/>
      <c r="H66" s="110"/>
      <c r="I66" s="110"/>
      <c r="J66" s="111">
        <f>J102</f>
        <v>0</v>
      </c>
      <c r="L66" s="108"/>
    </row>
    <row r="67" spans="2:12" s="1" customFormat="1" ht="21.75" customHeight="1">
      <c r="B67" s="33"/>
      <c r="L67" s="33"/>
    </row>
    <row r="68" spans="2:12" s="1" customFormat="1" ht="6.95" customHeight="1"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33"/>
    </row>
    <row r="72" spans="2:12" s="1" customFormat="1" ht="6.95" customHeight="1"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33"/>
    </row>
    <row r="73" spans="2:12" s="1" customFormat="1" ht="24.95" customHeight="1">
      <c r="B73" s="33"/>
      <c r="C73" s="22" t="s">
        <v>145</v>
      </c>
      <c r="L73" s="33"/>
    </row>
    <row r="74" spans="2:12" s="1" customFormat="1" ht="6.95" customHeight="1">
      <c r="B74" s="33"/>
      <c r="L74" s="33"/>
    </row>
    <row r="75" spans="2:12" s="1" customFormat="1" ht="12" customHeight="1">
      <c r="B75" s="33"/>
      <c r="C75" s="28" t="s">
        <v>16</v>
      </c>
      <c r="L75" s="33"/>
    </row>
    <row r="76" spans="2:12" s="1" customFormat="1" ht="16.5" customHeight="1">
      <c r="B76" s="33"/>
      <c r="E76" s="337" t="str">
        <f>E7</f>
        <v>Práce a dodávky specifikované v Dodatku č.2 k Dílu IV. dokumentace MVS</v>
      </c>
      <c r="F76" s="338"/>
      <c r="G76" s="338"/>
      <c r="H76" s="338"/>
      <c r="L76" s="33"/>
    </row>
    <row r="77" spans="2:12" ht="12" customHeight="1">
      <c r="B77" s="21"/>
      <c r="C77" s="28" t="s">
        <v>133</v>
      </c>
      <c r="L77" s="21"/>
    </row>
    <row r="78" spans="2:12" s="1" customFormat="1" ht="16.5" customHeight="1">
      <c r="B78" s="33"/>
      <c r="E78" s="337" t="s">
        <v>134</v>
      </c>
      <c r="F78" s="336"/>
      <c r="G78" s="336"/>
      <c r="H78" s="336"/>
      <c r="L78" s="33"/>
    </row>
    <row r="79" spans="2:12" s="1" customFormat="1" ht="12" customHeight="1">
      <c r="B79" s="33"/>
      <c r="C79" s="28" t="s">
        <v>135</v>
      </c>
      <c r="L79" s="33"/>
    </row>
    <row r="80" spans="2:12" s="1" customFormat="1" ht="16.5" customHeight="1">
      <c r="B80" s="33"/>
      <c r="E80" s="331" t="str">
        <f>E11</f>
        <v>SO 305 - Výtlačný řad na ČOV Čáslav - 2. etapa</v>
      </c>
      <c r="F80" s="336"/>
      <c r="G80" s="336"/>
      <c r="H80" s="336"/>
      <c r="L80" s="33"/>
    </row>
    <row r="81" spans="2:65" s="1" customFormat="1" ht="6.95" customHeight="1">
      <c r="B81" s="33"/>
      <c r="L81" s="33"/>
    </row>
    <row r="82" spans="2:65" s="1" customFormat="1" ht="12" customHeight="1">
      <c r="B82" s="33"/>
      <c r="C82" s="28" t="s">
        <v>21</v>
      </c>
      <c r="F82" s="26" t="str">
        <f>F14</f>
        <v>Letiště Čáslav</v>
      </c>
      <c r="I82" s="28" t="s">
        <v>23</v>
      </c>
      <c r="J82" s="50" t="str">
        <f>IF(J14="","",J14)</f>
        <v>3. 7. 2025</v>
      </c>
      <c r="L82" s="33"/>
    </row>
    <row r="83" spans="2:65" s="1" customFormat="1" ht="6.95" customHeight="1">
      <c r="B83" s="33"/>
      <c r="L83" s="33"/>
    </row>
    <row r="84" spans="2:65" s="1" customFormat="1" ht="15.2" customHeight="1">
      <c r="B84" s="33"/>
      <c r="C84" s="28" t="s">
        <v>25</v>
      </c>
      <c r="F84" s="26" t="str">
        <f>E17</f>
        <v>Česká Republika - Ministerstvo obrany ČR</v>
      </c>
      <c r="I84" s="28" t="s">
        <v>31</v>
      </c>
      <c r="J84" s="31" t="str">
        <f>E23</f>
        <v xml:space="preserve">AGA-Letiště, s.r.o. </v>
      </c>
      <c r="L84" s="33"/>
    </row>
    <row r="85" spans="2:65" s="1" customFormat="1" ht="15.2" customHeight="1">
      <c r="B85" s="33"/>
      <c r="C85" s="28" t="s">
        <v>29</v>
      </c>
      <c r="F85" s="26" t="str">
        <f>IF(E20="","",E20)</f>
        <v>Vyplň údaj</v>
      </c>
      <c r="I85" s="28" t="s">
        <v>34</v>
      </c>
      <c r="J85" s="31" t="str">
        <f>E26</f>
        <v xml:space="preserve"> </v>
      </c>
      <c r="L85" s="33"/>
    </row>
    <row r="86" spans="2:65" s="1" customFormat="1" ht="10.35" customHeight="1">
      <c r="B86" s="33"/>
      <c r="L86" s="33"/>
    </row>
    <row r="87" spans="2:65" s="10" customFormat="1" ht="29.25" customHeight="1">
      <c r="B87" s="112"/>
      <c r="C87" s="113" t="s">
        <v>146</v>
      </c>
      <c r="D87" s="114" t="s">
        <v>57</v>
      </c>
      <c r="E87" s="114" t="s">
        <v>53</v>
      </c>
      <c r="F87" s="114" t="s">
        <v>54</v>
      </c>
      <c r="G87" s="114" t="s">
        <v>147</v>
      </c>
      <c r="H87" s="114" t="s">
        <v>148</v>
      </c>
      <c r="I87" s="114" t="s">
        <v>149</v>
      </c>
      <c r="J87" s="114" t="s">
        <v>140</v>
      </c>
      <c r="K87" s="115" t="s">
        <v>150</v>
      </c>
      <c r="L87" s="112"/>
      <c r="M87" s="57" t="s">
        <v>19</v>
      </c>
      <c r="N87" s="58" t="s">
        <v>42</v>
      </c>
      <c r="O87" s="58" t="s">
        <v>151</v>
      </c>
      <c r="P87" s="58" t="s">
        <v>152</v>
      </c>
      <c r="Q87" s="58" t="s">
        <v>153</v>
      </c>
      <c r="R87" s="58" t="s">
        <v>154</v>
      </c>
      <c r="S87" s="58" t="s">
        <v>155</v>
      </c>
      <c r="T87" s="59" t="s">
        <v>156</v>
      </c>
    </row>
    <row r="88" spans="2:65" s="1" customFormat="1" ht="22.9" customHeight="1">
      <c r="B88" s="33"/>
      <c r="C88" s="62" t="s">
        <v>157</v>
      </c>
      <c r="J88" s="116">
        <f>BK88</f>
        <v>0</v>
      </c>
      <c r="L88" s="33"/>
      <c r="M88" s="60"/>
      <c r="N88" s="51"/>
      <c r="O88" s="51"/>
      <c r="P88" s="117">
        <f>P89</f>
        <v>0</v>
      </c>
      <c r="Q88" s="51"/>
      <c r="R88" s="117">
        <f>R89</f>
        <v>-1.476</v>
      </c>
      <c r="S88" s="51"/>
      <c r="T88" s="118">
        <f>T89</f>
        <v>0</v>
      </c>
      <c r="AT88" s="18" t="s">
        <v>71</v>
      </c>
      <c r="AU88" s="18" t="s">
        <v>141</v>
      </c>
      <c r="BK88" s="119">
        <f>BK89</f>
        <v>0</v>
      </c>
    </row>
    <row r="89" spans="2:65" s="11" customFormat="1" ht="25.9" customHeight="1">
      <c r="B89" s="120"/>
      <c r="D89" s="121" t="s">
        <v>71</v>
      </c>
      <c r="E89" s="122" t="s">
        <v>158</v>
      </c>
      <c r="F89" s="122" t="s">
        <v>159</v>
      </c>
      <c r="I89" s="123"/>
      <c r="J89" s="124">
        <f>BK89</f>
        <v>0</v>
      </c>
      <c r="L89" s="120"/>
      <c r="M89" s="125"/>
      <c r="P89" s="126">
        <f>P90+P102</f>
        <v>0</v>
      </c>
      <c r="R89" s="126">
        <f>R90+R102</f>
        <v>-1.476</v>
      </c>
      <c r="T89" s="127">
        <f>T90+T102</f>
        <v>0</v>
      </c>
      <c r="AR89" s="121" t="s">
        <v>79</v>
      </c>
      <c r="AT89" s="128" t="s">
        <v>71</v>
      </c>
      <c r="AU89" s="128" t="s">
        <v>72</v>
      </c>
      <c r="AY89" s="121" t="s">
        <v>160</v>
      </c>
      <c r="BK89" s="129">
        <f>BK90+BK102</f>
        <v>0</v>
      </c>
    </row>
    <row r="90" spans="2:65" s="11" customFormat="1" ht="22.9" customHeight="1">
      <c r="B90" s="120"/>
      <c r="D90" s="121" t="s">
        <v>71</v>
      </c>
      <c r="E90" s="130" t="s">
        <v>79</v>
      </c>
      <c r="F90" s="130" t="s">
        <v>206</v>
      </c>
      <c r="I90" s="123"/>
      <c r="J90" s="131">
        <f>BK90</f>
        <v>0</v>
      </c>
      <c r="L90" s="120"/>
      <c r="M90" s="125"/>
      <c r="P90" s="126">
        <f>SUM(P91:P101)</f>
        <v>0</v>
      </c>
      <c r="R90" s="126">
        <f>SUM(R91:R101)</f>
        <v>-1.476</v>
      </c>
      <c r="T90" s="127">
        <f>SUM(T91:T101)</f>
        <v>0</v>
      </c>
      <c r="AR90" s="121" t="s">
        <v>79</v>
      </c>
      <c r="AT90" s="128" t="s">
        <v>71</v>
      </c>
      <c r="AU90" s="128" t="s">
        <v>79</v>
      </c>
      <c r="AY90" s="121" t="s">
        <v>160</v>
      </c>
      <c r="BK90" s="129">
        <f>SUM(BK91:BK101)</f>
        <v>0</v>
      </c>
    </row>
    <row r="91" spans="2:65" s="1" customFormat="1" ht="24.2" customHeight="1">
      <c r="B91" s="33"/>
      <c r="C91" s="132" t="s">
        <v>207</v>
      </c>
      <c r="D91" s="180" t="s">
        <v>164</v>
      </c>
      <c r="E91" s="134" t="s">
        <v>208</v>
      </c>
      <c r="F91" s="135" t="s">
        <v>209</v>
      </c>
      <c r="G91" s="136" t="s">
        <v>167</v>
      </c>
      <c r="H91" s="137">
        <v>-820</v>
      </c>
      <c r="I91" s="138"/>
      <c r="J91" s="139">
        <f>ROUND(I91*H91,2)</f>
        <v>0</v>
      </c>
      <c r="K91" s="135" t="s">
        <v>168</v>
      </c>
      <c r="L91" s="33"/>
      <c r="M91" s="140" t="s">
        <v>19</v>
      </c>
      <c r="N91" s="141" t="s">
        <v>43</v>
      </c>
      <c r="P91" s="142">
        <f>O91*H91</f>
        <v>0</v>
      </c>
      <c r="Q91" s="142">
        <v>1.8E-3</v>
      </c>
      <c r="R91" s="142">
        <f>Q91*H91</f>
        <v>-1.476</v>
      </c>
      <c r="S91" s="142">
        <v>0</v>
      </c>
      <c r="T91" s="143">
        <f>S91*H91</f>
        <v>0</v>
      </c>
      <c r="AR91" s="144" t="s">
        <v>169</v>
      </c>
      <c r="AT91" s="144" t="s">
        <v>164</v>
      </c>
      <c r="AU91" s="144" t="s">
        <v>81</v>
      </c>
      <c r="AY91" s="18" t="s">
        <v>160</v>
      </c>
      <c r="BE91" s="145">
        <f>IF(N91="základní",J91,0)</f>
        <v>0</v>
      </c>
      <c r="BF91" s="145">
        <f>IF(N91="snížená",J91,0)</f>
        <v>0</v>
      </c>
      <c r="BG91" s="145">
        <f>IF(N91="zákl. přenesená",J91,0)</f>
        <v>0</v>
      </c>
      <c r="BH91" s="145">
        <f>IF(N91="sníž. přenesená",J91,0)</f>
        <v>0</v>
      </c>
      <c r="BI91" s="145">
        <f>IF(N91="nulová",J91,0)</f>
        <v>0</v>
      </c>
      <c r="BJ91" s="18" t="s">
        <v>79</v>
      </c>
      <c r="BK91" s="145">
        <f>ROUND(I91*H91,2)</f>
        <v>0</v>
      </c>
      <c r="BL91" s="18" t="s">
        <v>169</v>
      </c>
      <c r="BM91" s="144" t="s">
        <v>210</v>
      </c>
    </row>
    <row r="92" spans="2:65" s="1" customFormat="1" ht="19.5">
      <c r="B92" s="33"/>
      <c r="D92" s="146" t="s">
        <v>171</v>
      </c>
      <c r="F92" s="147" t="s">
        <v>211</v>
      </c>
      <c r="I92" s="148"/>
      <c r="L92" s="33"/>
      <c r="M92" s="149"/>
      <c r="T92" s="54"/>
      <c r="AT92" s="18" t="s">
        <v>171</v>
      </c>
      <c r="AU92" s="18" t="s">
        <v>81</v>
      </c>
    </row>
    <row r="93" spans="2:65" s="1" customFormat="1">
      <c r="B93" s="33"/>
      <c r="D93" s="150" t="s">
        <v>173</v>
      </c>
      <c r="F93" s="151" t="s">
        <v>212</v>
      </c>
      <c r="I93" s="148"/>
      <c r="L93" s="33"/>
      <c r="M93" s="149"/>
      <c r="T93" s="54"/>
      <c r="AT93" s="18" t="s">
        <v>173</v>
      </c>
      <c r="AU93" s="18" t="s">
        <v>81</v>
      </c>
    </row>
    <row r="94" spans="2:65" s="1" customFormat="1" ht="87.75">
      <c r="B94" s="33"/>
      <c r="D94" s="146" t="s">
        <v>175</v>
      </c>
      <c r="F94" s="152" t="s">
        <v>213</v>
      </c>
      <c r="I94" s="148"/>
      <c r="L94" s="33"/>
      <c r="M94" s="149"/>
      <c r="T94" s="54"/>
      <c r="AT94" s="18" t="s">
        <v>175</v>
      </c>
      <c r="AU94" s="18" t="s">
        <v>81</v>
      </c>
    </row>
    <row r="95" spans="2:65" s="12" customFormat="1">
      <c r="B95" s="153"/>
      <c r="D95" s="146" t="s">
        <v>177</v>
      </c>
      <c r="E95" s="154" t="s">
        <v>19</v>
      </c>
      <c r="F95" s="155" t="s">
        <v>214</v>
      </c>
      <c r="H95" s="154" t="s">
        <v>19</v>
      </c>
      <c r="I95" s="156"/>
      <c r="L95" s="153"/>
      <c r="M95" s="157"/>
      <c r="T95" s="158"/>
      <c r="AT95" s="154" t="s">
        <v>177</v>
      </c>
      <c r="AU95" s="154" t="s">
        <v>81</v>
      </c>
      <c r="AV95" s="12" t="s">
        <v>79</v>
      </c>
      <c r="AW95" s="12" t="s">
        <v>33</v>
      </c>
      <c r="AX95" s="12" t="s">
        <v>72</v>
      </c>
      <c r="AY95" s="154" t="s">
        <v>160</v>
      </c>
    </row>
    <row r="96" spans="2:65" s="12" customFormat="1">
      <c r="B96" s="153"/>
      <c r="D96" s="146" t="s">
        <v>177</v>
      </c>
      <c r="E96" s="154" t="s">
        <v>19</v>
      </c>
      <c r="F96" s="155" t="s">
        <v>215</v>
      </c>
      <c r="H96" s="154" t="s">
        <v>19</v>
      </c>
      <c r="I96" s="156"/>
      <c r="L96" s="153"/>
      <c r="M96" s="157"/>
      <c r="T96" s="158"/>
      <c r="AT96" s="154" t="s">
        <v>177</v>
      </c>
      <c r="AU96" s="154" t="s">
        <v>81</v>
      </c>
      <c r="AV96" s="12" t="s">
        <v>79</v>
      </c>
      <c r="AW96" s="12" t="s">
        <v>33</v>
      </c>
      <c r="AX96" s="12" t="s">
        <v>72</v>
      </c>
      <c r="AY96" s="154" t="s">
        <v>160</v>
      </c>
    </row>
    <row r="97" spans="2:65" s="12" customFormat="1">
      <c r="B97" s="153"/>
      <c r="D97" s="146" t="s">
        <v>177</v>
      </c>
      <c r="E97" s="154" t="s">
        <v>19</v>
      </c>
      <c r="F97" s="155" t="s">
        <v>216</v>
      </c>
      <c r="H97" s="154" t="s">
        <v>19</v>
      </c>
      <c r="I97" s="156"/>
      <c r="L97" s="153"/>
      <c r="M97" s="157"/>
      <c r="T97" s="158"/>
      <c r="AT97" s="154" t="s">
        <v>177</v>
      </c>
      <c r="AU97" s="154" t="s">
        <v>81</v>
      </c>
      <c r="AV97" s="12" t="s">
        <v>79</v>
      </c>
      <c r="AW97" s="12" t="s">
        <v>33</v>
      </c>
      <c r="AX97" s="12" t="s">
        <v>72</v>
      </c>
      <c r="AY97" s="154" t="s">
        <v>160</v>
      </c>
    </row>
    <row r="98" spans="2:65" s="12" customFormat="1">
      <c r="B98" s="153"/>
      <c r="D98" s="146" t="s">
        <v>177</v>
      </c>
      <c r="E98" s="154" t="s">
        <v>19</v>
      </c>
      <c r="F98" s="155" t="s">
        <v>217</v>
      </c>
      <c r="H98" s="154" t="s">
        <v>19</v>
      </c>
      <c r="I98" s="156"/>
      <c r="L98" s="153"/>
      <c r="M98" s="157"/>
      <c r="T98" s="158"/>
      <c r="AT98" s="154" t="s">
        <v>177</v>
      </c>
      <c r="AU98" s="154" t="s">
        <v>81</v>
      </c>
      <c r="AV98" s="12" t="s">
        <v>79</v>
      </c>
      <c r="AW98" s="12" t="s">
        <v>33</v>
      </c>
      <c r="AX98" s="12" t="s">
        <v>72</v>
      </c>
      <c r="AY98" s="154" t="s">
        <v>160</v>
      </c>
    </row>
    <row r="99" spans="2:65" s="12" customFormat="1">
      <c r="B99" s="153"/>
      <c r="D99" s="146" t="s">
        <v>177</v>
      </c>
      <c r="E99" s="154" t="s">
        <v>19</v>
      </c>
      <c r="F99" s="155" t="s">
        <v>218</v>
      </c>
      <c r="H99" s="154" t="s">
        <v>19</v>
      </c>
      <c r="I99" s="156"/>
      <c r="L99" s="153"/>
      <c r="M99" s="157"/>
      <c r="T99" s="158"/>
      <c r="AT99" s="154" t="s">
        <v>177</v>
      </c>
      <c r="AU99" s="154" t="s">
        <v>81</v>
      </c>
      <c r="AV99" s="12" t="s">
        <v>79</v>
      </c>
      <c r="AW99" s="12" t="s">
        <v>33</v>
      </c>
      <c r="AX99" s="12" t="s">
        <v>72</v>
      </c>
      <c r="AY99" s="154" t="s">
        <v>160</v>
      </c>
    </row>
    <row r="100" spans="2:65" s="13" customFormat="1">
      <c r="B100" s="159"/>
      <c r="D100" s="146" t="s">
        <v>177</v>
      </c>
      <c r="E100" s="160" t="s">
        <v>19</v>
      </c>
      <c r="F100" s="161" t="s">
        <v>219</v>
      </c>
      <c r="H100" s="162">
        <v>820</v>
      </c>
      <c r="I100" s="163"/>
      <c r="L100" s="159"/>
      <c r="M100" s="164"/>
      <c r="T100" s="165"/>
      <c r="AT100" s="160" t="s">
        <v>177</v>
      </c>
      <c r="AU100" s="160" t="s">
        <v>81</v>
      </c>
      <c r="AV100" s="13" t="s">
        <v>81</v>
      </c>
      <c r="AW100" s="13" t="s">
        <v>33</v>
      </c>
      <c r="AX100" s="13" t="s">
        <v>72</v>
      </c>
      <c r="AY100" s="160" t="s">
        <v>160</v>
      </c>
    </row>
    <row r="101" spans="2:65" s="13" customFormat="1">
      <c r="B101" s="159"/>
      <c r="D101" s="146" t="s">
        <v>177</v>
      </c>
      <c r="F101" s="161" t="s">
        <v>220</v>
      </c>
      <c r="H101" s="162">
        <v>-820</v>
      </c>
      <c r="I101" s="163"/>
      <c r="L101" s="159"/>
      <c r="M101" s="164"/>
      <c r="T101" s="165"/>
      <c r="AT101" s="160" t="s">
        <v>177</v>
      </c>
      <c r="AU101" s="160" t="s">
        <v>81</v>
      </c>
      <c r="AV101" s="13" t="s">
        <v>81</v>
      </c>
      <c r="AW101" s="13" t="s">
        <v>4</v>
      </c>
      <c r="AX101" s="13" t="s">
        <v>79</v>
      </c>
      <c r="AY101" s="160" t="s">
        <v>160</v>
      </c>
    </row>
    <row r="102" spans="2:65" s="11" customFormat="1" ht="22.9" customHeight="1">
      <c r="B102" s="120"/>
      <c r="D102" s="121" t="s">
        <v>71</v>
      </c>
      <c r="E102" s="130" t="s">
        <v>189</v>
      </c>
      <c r="F102" s="130" t="s">
        <v>190</v>
      </c>
      <c r="I102" s="123"/>
      <c r="J102" s="131">
        <f>BK102</f>
        <v>0</v>
      </c>
      <c r="L102" s="120"/>
      <c r="M102" s="125"/>
      <c r="P102" s="126">
        <f>SUM(P103:P108)</f>
        <v>0</v>
      </c>
      <c r="R102" s="126">
        <f>SUM(R103:R108)</f>
        <v>0</v>
      </c>
      <c r="T102" s="127">
        <f>SUM(T103:T108)</f>
        <v>0</v>
      </c>
      <c r="AR102" s="121" t="s">
        <v>79</v>
      </c>
      <c r="AT102" s="128" t="s">
        <v>71</v>
      </c>
      <c r="AU102" s="128" t="s">
        <v>79</v>
      </c>
      <c r="AY102" s="121" t="s">
        <v>160</v>
      </c>
      <c r="BK102" s="129">
        <f>SUM(BK103:BK108)</f>
        <v>0</v>
      </c>
    </row>
    <row r="103" spans="2:65" s="1" customFormat="1" ht="16.5" customHeight="1">
      <c r="B103" s="33"/>
      <c r="C103" s="132" t="s">
        <v>221</v>
      </c>
      <c r="D103" s="133" t="s">
        <v>164</v>
      </c>
      <c r="E103" s="134" t="s">
        <v>222</v>
      </c>
      <c r="F103" s="135" t="s">
        <v>223</v>
      </c>
      <c r="G103" s="136" t="s">
        <v>194</v>
      </c>
      <c r="H103" s="137">
        <v>-1.476</v>
      </c>
      <c r="I103" s="138"/>
      <c r="J103" s="139">
        <f>ROUND(I103*H103,2)</f>
        <v>0</v>
      </c>
      <c r="K103" s="135" t="s">
        <v>168</v>
      </c>
      <c r="L103" s="33"/>
      <c r="M103" s="140" t="s">
        <v>19</v>
      </c>
      <c r="N103" s="141" t="s">
        <v>43</v>
      </c>
      <c r="P103" s="142">
        <f>O103*H103</f>
        <v>0</v>
      </c>
      <c r="Q103" s="142">
        <v>0</v>
      </c>
      <c r="R103" s="142">
        <f>Q103*H103</f>
        <v>0</v>
      </c>
      <c r="S103" s="142">
        <v>0</v>
      </c>
      <c r="T103" s="143">
        <f>S103*H103</f>
        <v>0</v>
      </c>
      <c r="AR103" s="144" t="s">
        <v>169</v>
      </c>
      <c r="AT103" s="144" t="s">
        <v>164</v>
      </c>
      <c r="AU103" s="144" t="s">
        <v>81</v>
      </c>
      <c r="AY103" s="18" t="s">
        <v>160</v>
      </c>
      <c r="BE103" s="145">
        <f>IF(N103="základní",J103,0)</f>
        <v>0</v>
      </c>
      <c r="BF103" s="145">
        <f>IF(N103="snížená",J103,0)</f>
        <v>0</v>
      </c>
      <c r="BG103" s="145">
        <f>IF(N103="zákl. přenesená",J103,0)</f>
        <v>0</v>
      </c>
      <c r="BH103" s="145">
        <f>IF(N103="sníž. přenesená",J103,0)</f>
        <v>0</v>
      </c>
      <c r="BI103" s="145">
        <f>IF(N103="nulová",J103,0)</f>
        <v>0</v>
      </c>
      <c r="BJ103" s="18" t="s">
        <v>79</v>
      </c>
      <c r="BK103" s="145">
        <f>ROUND(I103*H103,2)</f>
        <v>0</v>
      </c>
      <c r="BL103" s="18" t="s">
        <v>169</v>
      </c>
      <c r="BM103" s="144" t="s">
        <v>224</v>
      </c>
    </row>
    <row r="104" spans="2:65" s="1" customFormat="1" ht="19.5">
      <c r="B104" s="33"/>
      <c r="D104" s="146" t="s">
        <v>171</v>
      </c>
      <c r="F104" s="147" t="s">
        <v>225</v>
      </c>
      <c r="I104" s="148"/>
      <c r="L104" s="33"/>
      <c r="M104" s="149"/>
      <c r="T104" s="54"/>
      <c r="AT104" s="18" t="s">
        <v>171</v>
      </c>
      <c r="AU104" s="18" t="s">
        <v>81</v>
      </c>
    </row>
    <row r="105" spans="2:65" s="1" customFormat="1">
      <c r="B105" s="33"/>
      <c r="D105" s="150" t="s">
        <v>173</v>
      </c>
      <c r="F105" s="151" t="s">
        <v>226</v>
      </c>
      <c r="I105" s="148"/>
      <c r="L105" s="33"/>
      <c r="M105" s="149"/>
      <c r="T105" s="54"/>
      <c r="AT105" s="18" t="s">
        <v>173</v>
      </c>
      <c r="AU105" s="18" t="s">
        <v>81</v>
      </c>
    </row>
    <row r="106" spans="2:65" s="1" customFormat="1" ht="21.75" customHeight="1">
      <c r="B106" s="33"/>
      <c r="C106" s="132" t="s">
        <v>227</v>
      </c>
      <c r="D106" s="133" t="s">
        <v>164</v>
      </c>
      <c r="E106" s="134" t="s">
        <v>228</v>
      </c>
      <c r="F106" s="135" t="s">
        <v>229</v>
      </c>
      <c r="G106" s="136" t="s">
        <v>194</v>
      </c>
      <c r="H106" s="137">
        <v>-1.476</v>
      </c>
      <c r="I106" s="138"/>
      <c r="J106" s="139">
        <f>ROUND(I106*H106,2)</f>
        <v>0</v>
      </c>
      <c r="K106" s="135" t="s">
        <v>168</v>
      </c>
      <c r="L106" s="33"/>
      <c r="M106" s="140" t="s">
        <v>19</v>
      </c>
      <c r="N106" s="141" t="s">
        <v>43</v>
      </c>
      <c r="P106" s="142">
        <f>O106*H106</f>
        <v>0</v>
      </c>
      <c r="Q106" s="142">
        <v>0</v>
      </c>
      <c r="R106" s="142">
        <f>Q106*H106</f>
        <v>0</v>
      </c>
      <c r="S106" s="142">
        <v>0</v>
      </c>
      <c r="T106" s="143">
        <f>S106*H106</f>
        <v>0</v>
      </c>
      <c r="AR106" s="144" t="s">
        <v>169</v>
      </c>
      <c r="AT106" s="144" t="s">
        <v>164</v>
      </c>
      <c r="AU106" s="144" t="s">
        <v>81</v>
      </c>
      <c r="AY106" s="18" t="s">
        <v>160</v>
      </c>
      <c r="BE106" s="145">
        <f>IF(N106="základní",J106,0)</f>
        <v>0</v>
      </c>
      <c r="BF106" s="145">
        <f>IF(N106="snížená",J106,0)</f>
        <v>0</v>
      </c>
      <c r="BG106" s="145">
        <f>IF(N106="zákl. přenesená",J106,0)</f>
        <v>0</v>
      </c>
      <c r="BH106" s="145">
        <f>IF(N106="sníž. přenesená",J106,0)</f>
        <v>0</v>
      </c>
      <c r="BI106" s="145">
        <f>IF(N106="nulová",J106,0)</f>
        <v>0</v>
      </c>
      <c r="BJ106" s="18" t="s">
        <v>79</v>
      </c>
      <c r="BK106" s="145">
        <f>ROUND(I106*H106,2)</f>
        <v>0</v>
      </c>
      <c r="BL106" s="18" t="s">
        <v>169</v>
      </c>
      <c r="BM106" s="144" t="s">
        <v>230</v>
      </c>
    </row>
    <row r="107" spans="2:65" s="1" customFormat="1" ht="19.5">
      <c r="B107" s="33"/>
      <c r="D107" s="146" t="s">
        <v>171</v>
      </c>
      <c r="F107" s="147" t="s">
        <v>231</v>
      </c>
      <c r="I107" s="148"/>
      <c r="L107" s="33"/>
      <c r="M107" s="149"/>
      <c r="T107" s="54"/>
      <c r="AT107" s="18" t="s">
        <v>171</v>
      </c>
      <c r="AU107" s="18" t="s">
        <v>81</v>
      </c>
    </row>
    <row r="108" spans="2:65" s="1" customFormat="1">
      <c r="B108" s="33"/>
      <c r="D108" s="150" t="s">
        <v>173</v>
      </c>
      <c r="F108" s="151" t="s">
        <v>232</v>
      </c>
      <c r="I108" s="148"/>
      <c r="L108" s="33"/>
      <c r="M108" s="177"/>
      <c r="N108" s="178"/>
      <c r="O108" s="178"/>
      <c r="P108" s="178"/>
      <c r="Q108" s="178"/>
      <c r="R108" s="178"/>
      <c r="S108" s="178"/>
      <c r="T108" s="179"/>
      <c r="AT108" s="18" t="s">
        <v>173</v>
      </c>
      <c r="AU108" s="18" t="s">
        <v>81</v>
      </c>
    </row>
    <row r="109" spans="2:65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33"/>
    </row>
  </sheetData>
  <sheetProtection algorithmName="SHA-512" hashValue="SVAtC8bYRAxH9aAwh9P/oKVy3X8avevDrFyhqQxWGznmIkc8E0Ox0bsZriTPGRuEbvzbNChwPkLGGtL4NL77GQ==" saltValue="I69wMUl4CxwL4zD0ybRDQ+eEg6qXmGaGPIeIgYYGl8lQA1yUKKpgOjgxjw+fuUp3DhtJXHqTv89TGqiWuO+VxQ==" spinCount="100000" sheet="1" objects="1" scenarios="1" formatColumns="0" formatRows="0" autoFilter="0"/>
  <autoFilter ref="C87:K108" xr:uid="{00000000-0009-0000-0000-000002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3" r:id="rId1" xr:uid="{00000000-0004-0000-0200-000000000000}"/>
    <hyperlink ref="F105" r:id="rId2" xr:uid="{00000000-0004-0000-0200-000001000000}"/>
    <hyperlink ref="F108" r:id="rId3" xr:uid="{00000000-0004-0000-0200-000002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4"/>
  <headerFooter>
    <oddFooter>&amp;CStrana &amp;P z &amp;N</oddFooter>
  </headerFooter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22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8" t="s">
        <v>92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5" customHeight="1">
      <c r="B4" s="21"/>
      <c r="D4" s="22" t="s">
        <v>132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37" t="str">
        <f>'Rekapitulace stavby'!K6</f>
        <v>Práce a dodávky specifikované v Dodatku č.2 k Dílu IV. dokumentace MVS</v>
      </c>
      <c r="F7" s="338"/>
      <c r="G7" s="338"/>
      <c r="H7" s="338"/>
      <c r="L7" s="21"/>
    </row>
    <row r="8" spans="2:46" ht="12" customHeight="1">
      <c r="B8" s="21"/>
      <c r="D8" s="28" t="s">
        <v>133</v>
      </c>
      <c r="L8" s="21"/>
    </row>
    <row r="9" spans="2:46" s="1" customFormat="1" ht="16.5" customHeight="1">
      <c r="B9" s="33"/>
      <c r="E9" s="337" t="s">
        <v>134</v>
      </c>
      <c r="F9" s="336"/>
      <c r="G9" s="336"/>
      <c r="H9" s="336"/>
      <c r="L9" s="33"/>
    </row>
    <row r="10" spans="2:46" s="1" customFormat="1" ht="12" customHeight="1">
      <c r="B10" s="33"/>
      <c r="D10" s="28" t="s">
        <v>135</v>
      </c>
      <c r="L10" s="33"/>
    </row>
    <row r="11" spans="2:46" s="1" customFormat="1" ht="30" customHeight="1">
      <c r="B11" s="33"/>
      <c r="E11" s="331" t="s">
        <v>233</v>
      </c>
      <c r="F11" s="336"/>
      <c r="G11" s="336"/>
      <c r="H11" s="336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3. 7. 2025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19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19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29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39" t="str">
        <f>'Rekapitulace stavby'!E14</f>
        <v>Vyplň údaj</v>
      </c>
      <c r="F20" s="323"/>
      <c r="G20" s="323"/>
      <c r="H20" s="323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31</v>
      </c>
      <c r="I22" s="28" t="s">
        <v>26</v>
      </c>
      <c r="J22" s="26" t="s">
        <v>19</v>
      </c>
      <c r="L22" s="33"/>
    </row>
    <row r="23" spans="2:12" s="1" customFormat="1" ht="18" customHeight="1">
      <c r="B23" s="33"/>
      <c r="E23" s="26" t="s">
        <v>32</v>
      </c>
      <c r="I23" s="28" t="s">
        <v>28</v>
      </c>
      <c r="J23" s="26" t="s">
        <v>19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34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>
      <c r="B26" s="33"/>
      <c r="E26" s="26" t="str">
        <f>IF('Rekapitulace stavby'!E20="","",'Rekapitulace stavby'!E20)</f>
        <v xml:space="preserve"> </v>
      </c>
      <c r="I26" s="28" t="s">
        <v>28</v>
      </c>
      <c r="J26" s="26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36</v>
      </c>
      <c r="L28" s="33"/>
    </row>
    <row r="29" spans="2:12" s="7" customFormat="1" ht="214.5" customHeight="1">
      <c r="B29" s="92"/>
      <c r="E29" s="327" t="s">
        <v>137</v>
      </c>
      <c r="F29" s="327"/>
      <c r="G29" s="327"/>
      <c r="H29" s="327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38</v>
      </c>
      <c r="J32" s="64">
        <f>ROUND(J87,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40</v>
      </c>
      <c r="I34" s="36" t="s">
        <v>39</v>
      </c>
      <c r="J34" s="36" t="s">
        <v>41</v>
      </c>
      <c r="L34" s="33"/>
    </row>
    <row r="35" spans="2:12" s="1" customFormat="1" ht="14.45" customHeight="1">
      <c r="B35" s="33"/>
      <c r="D35" s="53" t="s">
        <v>42</v>
      </c>
      <c r="E35" s="28" t="s">
        <v>43</v>
      </c>
      <c r="F35" s="84">
        <f>ROUND((SUM(BE87:BE121)),  2)</f>
        <v>0</v>
      </c>
      <c r="I35" s="94">
        <v>0.21</v>
      </c>
      <c r="J35" s="84">
        <f>ROUND(((SUM(BE87:BE121))*I35),  2)</f>
        <v>0</v>
      </c>
      <c r="L35" s="33"/>
    </row>
    <row r="36" spans="2:12" s="1" customFormat="1" ht="14.45" customHeight="1">
      <c r="B36" s="33"/>
      <c r="E36" s="28" t="s">
        <v>44</v>
      </c>
      <c r="F36" s="84">
        <f>ROUND((SUM(BF87:BF121)),  2)</f>
        <v>0</v>
      </c>
      <c r="I36" s="94">
        <v>0.12</v>
      </c>
      <c r="J36" s="84">
        <f>ROUND(((SUM(BF87:BF121))*I36),  2)</f>
        <v>0</v>
      </c>
      <c r="L36" s="33"/>
    </row>
    <row r="37" spans="2:12" s="1" customFormat="1" ht="14.45" hidden="1" customHeight="1">
      <c r="B37" s="33"/>
      <c r="E37" s="28" t="s">
        <v>45</v>
      </c>
      <c r="F37" s="84">
        <f>ROUND((SUM(BG87:BG121)),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46</v>
      </c>
      <c r="F38" s="84">
        <f>ROUND((SUM(BH87:BH121)),  2)</f>
        <v>0</v>
      </c>
      <c r="I38" s="94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47</v>
      </c>
      <c r="F39" s="84">
        <f>ROUND((SUM(BI87:BI121)),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48</v>
      </c>
      <c r="E41" s="55"/>
      <c r="F41" s="55"/>
      <c r="G41" s="97" t="s">
        <v>49</v>
      </c>
      <c r="H41" s="98" t="s">
        <v>50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138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37" t="str">
        <f>E7</f>
        <v>Práce a dodávky specifikované v Dodatku č.2 k Dílu IV. dokumentace MVS</v>
      </c>
      <c r="F50" s="338"/>
      <c r="G50" s="338"/>
      <c r="H50" s="338"/>
      <c r="L50" s="33"/>
    </row>
    <row r="51" spans="2:47" ht="12" customHeight="1">
      <c r="B51" s="21"/>
      <c r="C51" s="28" t="s">
        <v>133</v>
      </c>
      <c r="L51" s="21"/>
    </row>
    <row r="52" spans="2:47" s="1" customFormat="1" ht="16.5" customHeight="1">
      <c r="B52" s="33"/>
      <c r="E52" s="337" t="s">
        <v>134</v>
      </c>
      <c r="F52" s="336"/>
      <c r="G52" s="336"/>
      <c r="H52" s="336"/>
      <c r="L52" s="33"/>
    </row>
    <row r="53" spans="2:47" s="1" customFormat="1" ht="12" customHeight="1">
      <c r="B53" s="33"/>
      <c r="C53" s="28" t="s">
        <v>135</v>
      </c>
      <c r="L53" s="33"/>
    </row>
    <row r="54" spans="2:47" s="1" customFormat="1" ht="30" customHeight="1">
      <c r="B54" s="33"/>
      <c r="E54" s="331" t="str">
        <f>E11</f>
        <v>SO 703_100, 200 - Sklad kyslíku vč. nádrží a související technologie - Stavební řešení, Konstrukční řešení</v>
      </c>
      <c r="F54" s="336"/>
      <c r="G54" s="336"/>
      <c r="H54" s="336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Letiště Čáslav</v>
      </c>
      <c r="I56" s="28" t="s">
        <v>23</v>
      </c>
      <c r="J56" s="50" t="str">
        <f>IF(J14="","",J14)</f>
        <v>3. 7. 2025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>Česká Republika - Ministerstvo obrany ČR</v>
      </c>
      <c r="I58" s="28" t="s">
        <v>31</v>
      </c>
      <c r="J58" s="31" t="str">
        <f>E23</f>
        <v xml:space="preserve">AGA-Letiště, s.r.o. </v>
      </c>
      <c r="L58" s="33"/>
    </row>
    <row r="59" spans="2:47" s="1" customFormat="1" ht="15.2" customHeight="1">
      <c r="B59" s="33"/>
      <c r="C59" s="28" t="s">
        <v>29</v>
      </c>
      <c r="F59" s="26" t="str">
        <f>IF(E20="","",E20)</f>
        <v>Vyplň údaj</v>
      </c>
      <c r="I59" s="28" t="s">
        <v>34</v>
      </c>
      <c r="J59" s="31" t="str">
        <f>E26</f>
        <v xml:space="preserve"> 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139</v>
      </c>
      <c r="D61" s="95"/>
      <c r="E61" s="95"/>
      <c r="F61" s="95"/>
      <c r="G61" s="95"/>
      <c r="H61" s="95"/>
      <c r="I61" s="95"/>
      <c r="J61" s="102" t="s">
        <v>140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70</v>
      </c>
      <c r="J63" s="64">
        <f>J87</f>
        <v>0</v>
      </c>
      <c r="L63" s="33"/>
      <c r="AU63" s="18" t="s">
        <v>141</v>
      </c>
    </row>
    <row r="64" spans="2:47" s="8" customFormat="1" ht="24.95" customHeight="1">
      <c r="B64" s="104"/>
      <c r="D64" s="105" t="s">
        <v>234</v>
      </c>
      <c r="E64" s="106"/>
      <c r="F64" s="106"/>
      <c r="G64" s="106"/>
      <c r="H64" s="106"/>
      <c r="I64" s="106"/>
      <c r="J64" s="107">
        <f>J88</f>
        <v>0</v>
      </c>
      <c r="L64" s="104"/>
    </row>
    <row r="65" spans="2:12" s="9" customFormat="1" ht="19.899999999999999" customHeight="1">
      <c r="B65" s="108"/>
      <c r="D65" s="109" t="s">
        <v>235</v>
      </c>
      <c r="E65" s="110"/>
      <c r="F65" s="110"/>
      <c r="G65" s="110"/>
      <c r="H65" s="110"/>
      <c r="I65" s="110"/>
      <c r="J65" s="111">
        <f>J89</f>
        <v>0</v>
      </c>
      <c r="L65" s="108"/>
    </row>
    <row r="66" spans="2:12" s="1" customFormat="1" ht="21.75" customHeight="1">
      <c r="B66" s="33"/>
      <c r="L66" s="33"/>
    </row>
    <row r="67" spans="2:12" s="1" customFormat="1" ht="6.95" customHeight="1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71" spans="2:12" s="1" customFormat="1" ht="6.95" customHeight="1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5" customHeight="1">
      <c r="B72" s="33"/>
      <c r="C72" s="22" t="s">
        <v>145</v>
      </c>
      <c r="L72" s="33"/>
    </row>
    <row r="73" spans="2:12" s="1" customFormat="1" ht="6.95" customHeight="1">
      <c r="B73" s="33"/>
      <c r="L73" s="33"/>
    </row>
    <row r="74" spans="2:12" s="1" customFormat="1" ht="12" customHeight="1">
      <c r="B74" s="33"/>
      <c r="C74" s="28" t="s">
        <v>16</v>
      </c>
      <c r="L74" s="33"/>
    </row>
    <row r="75" spans="2:12" s="1" customFormat="1" ht="16.5" customHeight="1">
      <c r="B75" s="33"/>
      <c r="E75" s="337" t="str">
        <f>E7</f>
        <v>Práce a dodávky specifikované v Dodatku č.2 k Dílu IV. dokumentace MVS</v>
      </c>
      <c r="F75" s="338"/>
      <c r="G75" s="338"/>
      <c r="H75" s="338"/>
      <c r="L75" s="33"/>
    </row>
    <row r="76" spans="2:12" ht="12" customHeight="1">
      <c r="B76" s="21"/>
      <c r="C76" s="28" t="s">
        <v>133</v>
      </c>
      <c r="L76" s="21"/>
    </row>
    <row r="77" spans="2:12" s="1" customFormat="1" ht="16.5" customHeight="1">
      <c r="B77" s="33"/>
      <c r="E77" s="337" t="s">
        <v>134</v>
      </c>
      <c r="F77" s="336"/>
      <c r="G77" s="336"/>
      <c r="H77" s="336"/>
      <c r="L77" s="33"/>
    </row>
    <row r="78" spans="2:12" s="1" customFormat="1" ht="12" customHeight="1">
      <c r="B78" s="33"/>
      <c r="C78" s="28" t="s">
        <v>135</v>
      </c>
      <c r="L78" s="33"/>
    </row>
    <row r="79" spans="2:12" s="1" customFormat="1" ht="30" customHeight="1">
      <c r="B79" s="33"/>
      <c r="E79" s="331" t="str">
        <f>E11</f>
        <v>SO 703_100, 200 - Sklad kyslíku vč. nádrží a související technologie - Stavební řešení, Konstrukční řešení</v>
      </c>
      <c r="F79" s="336"/>
      <c r="G79" s="336"/>
      <c r="H79" s="336"/>
      <c r="L79" s="33"/>
    </row>
    <row r="80" spans="2:12" s="1" customFormat="1" ht="6.95" customHeight="1">
      <c r="B80" s="33"/>
      <c r="L80" s="33"/>
    </row>
    <row r="81" spans="2:65" s="1" customFormat="1" ht="12" customHeight="1">
      <c r="B81" s="33"/>
      <c r="C81" s="28" t="s">
        <v>21</v>
      </c>
      <c r="F81" s="26" t="str">
        <f>F14</f>
        <v>Letiště Čáslav</v>
      </c>
      <c r="I81" s="28" t="s">
        <v>23</v>
      </c>
      <c r="J81" s="50" t="str">
        <f>IF(J14="","",J14)</f>
        <v>3. 7. 2025</v>
      </c>
      <c r="L81" s="33"/>
    </row>
    <row r="82" spans="2:65" s="1" customFormat="1" ht="6.95" customHeight="1">
      <c r="B82" s="33"/>
      <c r="L82" s="33"/>
    </row>
    <row r="83" spans="2:65" s="1" customFormat="1" ht="15.2" customHeight="1">
      <c r="B83" s="33"/>
      <c r="C83" s="28" t="s">
        <v>25</v>
      </c>
      <c r="F83" s="26" t="str">
        <f>E17</f>
        <v>Česká Republika - Ministerstvo obrany ČR</v>
      </c>
      <c r="I83" s="28" t="s">
        <v>31</v>
      </c>
      <c r="J83" s="31" t="str">
        <f>E23</f>
        <v xml:space="preserve">AGA-Letiště, s.r.o. </v>
      </c>
      <c r="L83" s="33"/>
    </row>
    <row r="84" spans="2:65" s="1" customFormat="1" ht="15.2" customHeight="1">
      <c r="B84" s="33"/>
      <c r="C84" s="28" t="s">
        <v>29</v>
      </c>
      <c r="F84" s="26" t="str">
        <f>IF(E20="","",E20)</f>
        <v>Vyplň údaj</v>
      </c>
      <c r="I84" s="28" t="s">
        <v>34</v>
      </c>
      <c r="J84" s="31" t="str">
        <f>E26</f>
        <v xml:space="preserve"> </v>
      </c>
      <c r="L84" s="33"/>
    </row>
    <row r="85" spans="2:65" s="1" customFormat="1" ht="10.35" customHeight="1">
      <c r="B85" s="33"/>
      <c r="L85" s="33"/>
    </row>
    <row r="86" spans="2:65" s="10" customFormat="1" ht="29.25" customHeight="1">
      <c r="B86" s="112"/>
      <c r="C86" s="113" t="s">
        <v>146</v>
      </c>
      <c r="D86" s="114" t="s">
        <v>57</v>
      </c>
      <c r="E86" s="114" t="s">
        <v>53</v>
      </c>
      <c r="F86" s="114" t="s">
        <v>54</v>
      </c>
      <c r="G86" s="114" t="s">
        <v>147</v>
      </c>
      <c r="H86" s="114" t="s">
        <v>148</v>
      </c>
      <c r="I86" s="114" t="s">
        <v>149</v>
      </c>
      <c r="J86" s="114" t="s">
        <v>140</v>
      </c>
      <c r="K86" s="115" t="s">
        <v>150</v>
      </c>
      <c r="L86" s="112"/>
      <c r="M86" s="57" t="s">
        <v>19</v>
      </c>
      <c r="N86" s="58" t="s">
        <v>42</v>
      </c>
      <c r="O86" s="58" t="s">
        <v>151</v>
      </c>
      <c r="P86" s="58" t="s">
        <v>152</v>
      </c>
      <c r="Q86" s="58" t="s">
        <v>153</v>
      </c>
      <c r="R86" s="58" t="s">
        <v>154</v>
      </c>
      <c r="S86" s="58" t="s">
        <v>155</v>
      </c>
      <c r="T86" s="59" t="s">
        <v>156</v>
      </c>
    </row>
    <row r="87" spans="2:65" s="1" customFormat="1" ht="22.9" customHeight="1">
      <c r="B87" s="33"/>
      <c r="C87" s="62" t="s">
        <v>157</v>
      </c>
      <c r="J87" s="116">
        <f>BK87</f>
        <v>0</v>
      </c>
      <c r="L87" s="33"/>
      <c r="M87" s="60"/>
      <c r="N87" s="51"/>
      <c r="O87" s="51"/>
      <c r="P87" s="117">
        <f>P88</f>
        <v>0</v>
      </c>
      <c r="Q87" s="51"/>
      <c r="R87" s="117">
        <f>R88</f>
        <v>0</v>
      </c>
      <c r="S87" s="51"/>
      <c r="T87" s="118">
        <f>T88</f>
        <v>0</v>
      </c>
      <c r="AT87" s="18" t="s">
        <v>71</v>
      </c>
      <c r="AU87" s="18" t="s">
        <v>141</v>
      </c>
      <c r="BK87" s="119">
        <f>BK88</f>
        <v>0</v>
      </c>
    </row>
    <row r="88" spans="2:65" s="11" customFormat="1" ht="25.9" customHeight="1">
      <c r="B88" s="120"/>
      <c r="D88" s="121" t="s">
        <v>71</v>
      </c>
      <c r="E88" s="122" t="s">
        <v>236</v>
      </c>
      <c r="F88" s="122" t="s">
        <v>237</v>
      </c>
      <c r="I88" s="123"/>
      <c r="J88" s="124">
        <f>BK88</f>
        <v>0</v>
      </c>
      <c r="L88" s="120"/>
      <c r="M88" s="125"/>
      <c r="P88" s="126">
        <f>P89</f>
        <v>0</v>
      </c>
      <c r="R88" s="126">
        <f>R89</f>
        <v>0</v>
      </c>
      <c r="T88" s="127">
        <f>T89</f>
        <v>0</v>
      </c>
      <c r="AR88" s="121" t="s">
        <v>81</v>
      </c>
      <c r="AT88" s="128" t="s">
        <v>71</v>
      </c>
      <c r="AU88" s="128" t="s">
        <v>72</v>
      </c>
      <c r="AY88" s="121" t="s">
        <v>160</v>
      </c>
      <c r="BK88" s="129">
        <f>BK89</f>
        <v>0</v>
      </c>
    </row>
    <row r="89" spans="2:65" s="11" customFormat="1" ht="22.9" customHeight="1">
      <c r="B89" s="120"/>
      <c r="D89" s="121" t="s">
        <v>71</v>
      </c>
      <c r="E89" s="130" t="s">
        <v>238</v>
      </c>
      <c r="F89" s="130" t="s">
        <v>239</v>
      </c>
      <c r="I89" s="123"/>
      <c r="J89" s="131">
        <f>BK89</f>
        <v>0</v>
      </c>
      <c r="L89" s="120"/>
      <c r="M89" s="125"/>
      <c r="P89" s="126">
        <f>SUM(P90:P121)</f>
        <v>0</v>
      </c>
      <c r="R89" s="126">
        <f>SUM(R90:R121)</f>
        <v>0</v>
      </c>
      <c r="T89" s="127">
        <f>SUM(T90:T121)</f>
        <v>0</v>
      </c>
      <c r="AR89" s="121" t="s">
        <v>81</v>
      </c>
      <c r="AT89" s="128" t="s">
        <v>71</v>
      </c>
      <c r="AU89" s="128" t="s">
        <v>79</v>
      </c>
      <c r="AY89" s="121" t="s">
        <v>160</v>
      </c>
      <c r="BK89" s="129">
        <f>SUM(BK90:BK121)</f>
        <v>0</v>
      </c>
    </row>
    <row r="90" spans="2:65" s="1" customFormat="1" ht="37.9" customHeight="1">
      <c r="B90" s="33"/>
      <c r="C90" s="132" t="s">
        <v>240</v>
      </c>
      <c r="D90" s="180" t="s">
        <v>164</v>
      </c>
      <c r="E90" s="134" t="s">
        <v>241</v>
      </c>
      <c r="F90" s="135" t="s">
        <v>242</v>
      </c>
      <c r="G90" s="136" t="s">
        <v>243</v>
      </c>
      <c r="H90" s="137">
        <v>-2</v>
      </c>
      <c r="I90" s="138"/>
      <c r="J90" s="139">
        <f>ROUND(I90*H90,2)</f>
        <v>0</v>
      </c>
      <c r="K90" s="135" t="s">
        <v>19</v>
      </c>
      <c r="L90" s="33"/>
      <c r="M90" s="140" t="s">
        <v>19</v>
      </c>
      <c r="N90" s="141" t="s">
        <v>43</v>
      </c>
      <c r="P90" s="142">
        <f>O90*H90</f>
        <v>0</v>
      </c>
      <c r="Q90" s="142">
        <v>0</v>
      </c>
      <c r="R90" s="142">
        <f>Q90*H90</f>
        <v>0</v>
      </c>
      <c r="S90" s="142">
        <v>0</v>
      </c>
      <c r="T90" s="143">
        <f>S90*H90</f>
        <v>0</v>
      </c>
      <c r="AR90" s="144" t="s">
        <v>244</v>
      </c>
      <c r="AT90" s="144" t="s">
        <v>164</v>
      </c>
      <c r="AU90" s="144" t="s">
        <v>81</v>
      </c>
      <c r="AY90" s="18" t="s">
        <v>160</v>
      </c>
      <c r="BE90" s="145">
        <f>IF(N90="základní",J90,0)</f>
        <v>0</v>
      </c>
      <c r="BF90" s="145">
        <f>IF(N90="snížená",J90,0)</f>
        <v>0</v>
      </c>
      <c r="BG90" s="145">
        <f>IF(N90="zákl. přenesená",J90,0)</f>
        <v>0</v>
      </c>
      <c r="BH90" s="145">
        <f>IF(N90="sníž. přenesená",J90,0)</f>
        <v>0</v>
      </c>
      <c r="BI90" s="145">
        <f>IF(N90="nulová",J90,0)</f>
        <v>0</v>
      </c>
      <c r="BJ90" s="18" t="s">
        <v>79</v>
      </c>
      <c r="BK90" s="145">
        <f>ROUND(I90*H90,2)</f>
        <v>0</v>
      </c>
      <c r="BL90" s="18" t="s">
        <v>244</v>
      </c>
      <c r="BM90" s="144" t="s">
        <v>245</v>
      </c>
    </row>
    <row r="91" spans="2:65" s="1" customFormat="1" ht="175.5">
      <c r="B91" s="33"/>
      <c r="D91" s="146" t="s">
        <v>171</v>
      </c>
      <c r="F91" s="147" t="s">
        <v>246</v>
      </c>
      <c r="I91" s="148"/>
      <c r="L91" s="33"/>
      <c r="M91" s="149"/>
      <c r="T91" s="54"/>
      <c r="AT91" s="18" t="s">
        <v>171</v>
      </c>
      <c r="AU91" s="18" t="s">
        <v>81</v>
      </c>
    </row>
    <row r="92" spans="2:65" s="1" customFormat="1" ht="37.9" customHeight="1">
      <c r="B92" s="33"/>
      <c r="C92" s="132" t="s">
        <v>247</v>
      </c>
      <c r="D92" s="181" t="s">
        <v>164</v>
      </c>
      <c r="E92" s="134" t="s">
        <v>248</v>
      </c>
      <c r="F92" s="135" t="s">
        <v>249</v>
      </c>
      <c r="G92" s="136" t="s">
        <v>243</v>
      </c>
      <c r="H92" s="137">
        <v>2</v>
      </c>
      <c r="I92" s="138"/>
      <c r="J92" s="139">
        <f>ROUND(I92*H92,2)</f>
        <v>0</v>
      </c>
      <c r="K92" s="135" t="s">
        <v>19</v>
      </c>
      <c r="L92" s="33"/>
      <c r="M92" s="140" t="s">
        <v>19</v>
      </c>
      <c r="N92" s="141" t="s">
        <v>43</v>
      </c>
      <c r="P92" s="142">
        <f>O92*H92</f>
        <v>0</v>
      </c>
      <c r="Q92" s="142">
        <v>0</v>
      </c>
      <c r="R92" s="142">
        <f>Q92*H92</f>
        <v>0</v>
      </c>
      <c r="S92" s="142">
        <v>0</v>
      </c>
      <c r="T92" s="143">
        <f>S92*H92</f>
        <v>0</v>
      </c>
      <c r="AR92" s="144" t="s">
        <v>244</v>
      </c>
      <c r="AT92" s="144" t="s">
        <v>164</v>
      </c>
      <c r="AU92" s="144" t="s">
        <v>81</v>
      </c>
      <c r="AY92" s="18" t="s">
        <v>160</v>
      </c>
      <c r="BE92" s="145">
        <f>IF(N92="základní",J92,0)</f>
        <v>0</v>
      </c>
      <c r="BF92" s="145">
        <f>IF(N92="snížená",J92,0)</f>
        <v>0</v>
      </c>
      <c r="BG92" s="145">
        <f>IF(N92="zákl. přenesená",J92,0)</f>
        <v>0</v>
      </c>
      <c r="BH92" s="145">
        <f>IF(N92="sníž. přenesená",J92,0)</f>
        <v>0</v>
      </c>
      <c r="BI92" s="145">
        <f>IF(N92="nulová",J92,0)</f>
        <v>0</v>
      </c>
      <c r="BJ92" s="18" t="s">
        <v>79</v>
      </c>
      <c r="BK92" s="145">
        <f>ROUND(I92*H92,2)</f>
        <v>0</v>
      </c>
      <c r="BL92" s="18" t="s">
        <v>244</v>
      </c>
      <c r="BM92" s="144" t="s">
        <v>250</v>
      </c>
    </row>
    <row r="93" spans="2:65" s="1" customFormat="1" ht="175.5">
      <c r="B93" s="33"/>
      <c r="D93" s="146" t="s">
        <v>171</v>
      </c>
      <c r="F93" s="147" t="s">
        <v>251</v>
      </c>
      <c r="I93" s="148"/>
      <c r="L93" s="33"/>
      <c r="M93" s="149"/>
      <c r="T93" s="54"/>
      <c r="AT93" s="18" t="s">
        <v>171</v>
      </c>
      <c r="AU93" s="18" t="s">
        <v>81</v>
      </c>
    </row>
    <row r="94" spans="2:65" s="1" customFormat="1" ht="37.9" customHeight="1">
      <c r="B94" s="33"/>
      <c r="C94" s="132" t="s">
        <v>252</v>
      </c>
      <c r="D94" s="180" t="s">
        <v>164</v>
      </c>
      <c r="E94" s="134" t="s">
        <v>253</v>
      </c>
      <c r="F94" s="135" t="s">
        <v>242</v>
      </c>
      <c r="G94" s="136" t="s">
        <v>243</v>
      </c>
      <c r="H94" s="137">
        <v>-2</v>
      </c>
      <c r="I94" s="138"/>
      <c r="J94" s="139">
        <f>ROUND(I94*H94,2)</f>
        <v>0</v>
      </c>
      <c r="K94" s="135" t="s">
        <v>19</v>
      </c>
      <c r="L94" s="33"/>
      <c r="M94" s="140" t="s">
        <v>19</v>
      </c>
      <c r="N94" s="141" t="s">
        <v>43</v>
      </c>
      <c r="P94" s="142">
        <f>O94*H94</f>
        <v>0</v>
      </c>
      <c r="Q94" s="142">
        <v>0</v>
      </c>
      <c r="R94" s="142">
        <f>Q94*H94</f>
        <v>0</v>
      </c>
      <c r="S94" s="142">
        <v>0</v>
      </c>
      <c r="T94" s="143">
        <f>S94*H94</f>
        <v>0</v>
      </c>
      <c r="AR94" s="144" t="s">
        <v>244</v>
      </c>
      <c r="AT94" s="144" t="s">
        <v>164</v>
      </c>
      <c r="AU94" s="144" t="s">
        <v>81</v>
      </c>
      <c r="AY94" s="18" t="s">
        <v>160</v>
      </c>
      <c r="BE94" s="145">
        <f>IF(N94="základní",J94,0)</f>
        <v>0</v>
      </c>
      <c r="BF94" s="145">
        <f>IF(N94="snížená",J94,0)</f>
        <v>0</v>
      </c>
      <c r="BG94" s="145">
        <f>IF(N94="zákl. přenesená",J94,0)</f>
        <v>0</v>
      </c>
      <c r="BH94" s="145">
        <f>IF(N94="sníž. přenesená",J94,0)</f>
        <v>0</v>
      </c>
      <c r="BI94" s="145">
        <f>IF(N94="nulová",J94,0)</f>
        <v>0</v>
      </c>
      <c r="BJ94" s="18" t="s">
        <v>79</v>
      </c>
      <c r="BK94" s="145">
        <f>ROUND(I94*H94,2)</f>
        <v>0</v>
      </c>
      <c r="BL94" s="18" t="s">
        <v>244</v>
      </c>
      <c r="BM94" s="144" t="s">
        <v>254</v>
      </c>
    </row>
    <row r="95" spans="2:65" s="1" customFormat="1" ht="175.5">
      <c r="B95" s="33"/>
      <c r="D95" s="146" t="s">
        <v>171</v>
      </c>
      <c r="F95" s="147" t="s">
        <v>246</v>
      </c>
      <c r="I95" s="148"/>
      <c r="L95" s="33"/>
      <c r="M95" s="149"/>
      <c r="T95" s="54"/>
      <c r="AT95" s="18" t="s">
        <v>171</v>
      </c>
      <c r="AU95" s="18" t="s">
        <v>81</v>
      </c>
    </row>
    <row r="96" spans="2:65" s="1" customFormat="1" ht="37.9" customHeight="1">
      <c r="B96" s="33"/>
      <c r="C96" s="132" t="s">
        <v>255</v>
      </c>
      <c r="D96" s="181" t="s">
        <v>164</v>
      </c>
      <c r="E96" s="134" t="s">
        <v>256</v>
      </c>
      <c r="F96" s="135" t="s">
        <v>249</v>
      </c>
      <c r="G96" s="136" t="s">
        <v>243</v>
      </c>
      <c r="H96" s="137">
        <v>2</v>
      </c>
      <c r="I96" s="138"/>
      <c r="J96" s="139">
        <f>ROUND(I96*H96,2)</f>
        <v>0</v>
      </c>
      <c r="K96" s="135" t="s">
        <v>19</v>
      </c>
      <c r="L96" s="33"/>
      <c r="M96" s="140" t="s">
        <v>19</v>
      </c>
      <c r="N96" s="141" t="s">
        <v>43</v>
      </c>
      <c r="P96" s="142">
        <f>O96*H96</f>
        <v>0</v>
      </c>
      <c r="Q96" s="142">
        <v>0</v>
      </c>
      <c r="R96" s="142">
        <f>Q96*H96</f>
        <v>0</v>
      </c>
      <c r="S96" s="142">
        <v>0</v>
      </c>
      <c r="T96" s="143">
        <f>S96*H96</f>
        <v>0</v>
      </c>
      <c r="AR96" s="144" t="s">
        <v>244</v>
      </c>
      <c r="AT96" s="144" t="s">
        <v>164</v>
      </c>
      <c r="AU96" s="144" t="s">
        <v>81</v>
      </c>
      <c r="AY96" s="18" t="s">
        <v>160</v>
      </c>
      <c r="BE96" s="145">
        <f>IF(N96="základní",J96,0)</f>
        <v>0</v>
      </c>
      <c r="BF96" s="145">
        <f>IF(N96="snížená",J96,0)</f>
        <v>0</v>
      </c>
      <c r="BG96" s="145">
        <f>IF(N96="zákl. přenesená",J96,0)</f>
        <v>0</v>
      </c>
      <c r="BH96" s="145">
        <f>IF(N96="sníž. přenesená",J96,0)</f>
        <v>0</v>
      </c>
      <c r="BI96" s="145">
        <f>IF(N96="nulová",J96,0)</f>
        <v>0</v>
      </c>
      <c r="BJ96" s="18" t="s">
        <v>79</v>
      </c>
      <c r="BK96" s="145">
        <f>ROUND(I96*H96,2)</f>
        <v>0</v>
      </c>
      <c r="BL96" s="18" t="s">
        <v>244</v>
      </c>
      <c r="BM96" s="144" t="s">
        <v>257</v>
      </c>
    </row>
    <row r="97" spans="2:65" s="1" customFormat="1" ht="175.5">
      <c r="B97" s="33"/>
      <c r="D97" s="146" t="s">
        <v>171</v>
      </c>
      <c r="F97" s="147" t="s">
        <v>251</v>
      </c>
      <c r="I97" s="148"/>
      <c r="L97" s="33"/>
      <c r="M97" s="149"/>
      <c r="T97" s="54"/>
      <c r="AT97" s="18" t="s">
        <v>171</v>
      </c>
      <c r="AU97" s="18" t="s">
        <v>81</v>
      </c>
    </row>
    <row r="98" spans="2:65" s="1" customFormat="1" ht="37.9" customHeight="1">
      <c r="B98" s="33"/>
      <c r="C98" s="132" t="s">
        <v>258</v>
      </c>
      <c r="D98" s="180" t="s">
        <v>164</v>
      </c>
      <c r="E98" s="134" t="s">
        <v>259</v>
      </c>
      <c r="F98" s="135" t="s">
        <v>242</v>
      </c>
      <c r="G98" s="136" t="s">
        <v>243</v>
      </c>
      <c r="H98" s="137">
        <v>-1</v>
      </c>
      <c r="I98" s="138"/>
      <c r="J98" s="139">
        <f>ROUND(I98*H98,2)</f>
        <v>0</v>
      </c>
      <c r="K98" s="135" t="s">
        <v>19</v>
      </c>
      <c r="L98" s="33"/>
      <c r="M98" s="140" t="s">
        <v>19</v>
      </c>
      <c r="N98" s="141" t="s">
        <v>43</v>
      </c>
      <c r="P98" s="142">
        <f>O98*H98</f>
        <v>0</v>
      </c>
      <c r="Q98" s="142">
        <v>0</v>
      </c>
      <c r="R98" s="142">
        <f>Q98*H98</f>
        <v>0</v>
      </c>
      <c r="S98" s="142">
        <v>0</v>
      </c>
      <c r="T98" s="143">
        <f>S98*H98</f>
        <v>0</v>
      </c>
      <c r="AR98" s="144" t="s">
        <v>244</v>
      </c>
      <c r="AT98" s="144" t="s">
        <v>164</v>
      </c>
      <c r="AU98" s="144" t="s">
        <v>81</v>
      </c>
      <c r="AY98" s="18" t="s">
        <v>160</v>
      </c>
      <c r="BE98" s="145">
        <f>IF(N98="základní",J98,0)</f>
        <v>0</v>
      </c>
      <c r="BF98" s="145">
        <f>IF(N98="snížená",J98,0)</f>
        <v>0</v>
      </c>
      <c r="BG98" s="145">
        <f>IF(N98="zákl. přenesená",J98,0)</f>
        <v>0</v>
      </c>
      <c r="BH98" s="145">
        <f>IF(N98="sníž. přenesená",J98,0)</f>
        <v>0</v>
      </c>
      <c r="BI98" s="145">
        <f>IF(N98="nulová",J98,0)</f>
        <v>0</v>
      </c>
      <c r="BJ98" s="18" t="s">
        <v>79</v>
      </c>
      <c r="BK98" s="145">
        <f>ROUND(I98*H98,2)</f>
        <v>0</v>
      </c>
      <c r="BL98" s="18" t="s">
        <v>244</v>
      </c>
      <c r="BM98" s="144" t="s">
        <v>260</v>
      </c>
    </row>
    <row r="99" spans="2:65" s="1" customFormat="1" ht="175.5">
      <c r="B99" s="33"/>
      <c r="D99" s="146" t="s">
        <v>171</v>
      </c>
      <c r="F99" s="147" t="s">
        <v>246</v>
      </c>
      <c r="I99" s="148"/>
      <c r="L99" s="33"/>
      <c r="M99" s="149"/>
      <c r="T99" s="54"/>
      <c r="AT99" s="18" t="s">
        <v>171</v>
      </c>
      <c r="AU99" s="18" t="s">
        <v>81</v>
      </c>
    </row>
    <row r="100" spans="2:65" s="1" customFormat="1" ht="37.9" customHeight="1">
      <c r="B100" s="33"/>
      <c r="C100" s="132" t="s">
        <v>261</v>
      </c>
      <c r="D100" s="181" t="s">
        <v>164</v>
      </c>
      <c r="E100" s="134" t="s">
        <v>262</v>
      </c>
      <c r="F100" s="135" t="s">
        <v>249</v>
      </c>
      <c r="G100" s="136" t="s">
        <v>243</v>
      </c>
      <c r="H100" s="137">
        <v>1</v>
      </c>
      <c r="I100" s="138"/>
      <c r="J100" s="139">
        <f>ROUND(I100*H100,2)</f>
        <v>0</v>
      </c>
      <c r="K100" s="135" t="s">
        <v>19</v>
      </c>
      <c r="L100" s="33"/>
      <c r="M100" s="140" t="s">
        <v>19</v>
      </c>
      <c r="N100" s="141" t="s">
        <v>43</v>
      </c>
      <c r="P100" s="142">
        <f>O100*H100</f>
        <v>0</v>
      </c>
      <c r="Q100" s="142">
        <v>0</v>
      </c>
      <c r="R100" s="142">
        <f>Q100*H100</f>
        <v>0</v>
      </c>
      <c r="S100" s="142">
        <v>0</v>
      </c>
      <c r="T100" s="143">
        <f>S100*H100</f>
        <v>0</v>
      </c>
      <c r="AR100" s="144" t="s">
        <v>244</v>
      </c>
      <c r="AT100" s="144" t="s">
        <v>164</v>
      </c>
      <c r="AU100" s="144" t="s">
        <v>81</v>
      </c>
      <c r="AY100" s="18" t="s">
        <v>160</v>
      </c>
      <c r="BE100" s="145">
        <f>IF(N100="základní",J100,0)</f>
        <v>0</v>
      </c>
      <c r="BF100" s="145">
        <f>IF(N100="snížená",J100,0)</f>
        <v>0</v>
      </c>
      <c r="BG100" s="145">
        <f>IF(N100="zákl. přenesená",J100,0)</f>
        <v>0</v>
      </c>
      <c r="BH100" s="145">
        <f>IF(N100="sníž. přenesená",J100,0)</f>
        <v>0</v>
      </c>
      <c r="BI100" s="145">
        <f>IF(N100="nulová",J100,0)</f>
        <v>0</v>
      </c>
      <c r="BJ100" s="18" t="s">
        <v>79</v>
      </c>
      <c r="BK100" s="145">
        <f>ROUND(I100*H100,2)</f>
        <v>0</v>
      </c>
      <c r="BL100" s="18" t="s">
        <v>244</v>
      </c>
      <c r="BM100" s="144" t="s">
        <v>263</v>
      </c>
    </row>
    <row r="101" spans="2:65" s="1" customFormat="1" ht="175.5">
      <c r="B101" s="33"/>
      <c r="D101" s="146" t="s">
        <v>171</v>
      </c>
      <c r="F101" s="147" t="s">
        <v>251</v>
      </c>
      <c r="I101" s="148"/>
      <c r="L101" s="33"/>
      <c r="M101" s="149"/>
      <c r="T101" s="54"/>
      <c r="AT101" s="18" t="s">
        <v>171</v>
      </c>
      <c r="AU101" s="18" t="s">
        <v>81</v>
      </c>
    </row>
    <row r="102" spans="2:65" s="1" customFormat="1" ht="37.9" customHeight="1">
      <c r="B102" s="33"/>
      <c r="C102" s="132" t="s">
        <v>264</v>
      </c>
      <c r="D102" s="180" t="s">
        <v>164</v>
      </c>
      <c r="E102" s="134" t="s">
        <v>265</v>
      </c>
      <c r="F102" s="135" t="s">
        <v>242</v>
      </c>
      <c r="G102" s="136" t="s">
        <v>243</v>
      </c>
      <c r="H102" s="137">
        <v>-1</v>
      </c>
      <c r="I102" s="138"/>
      <c r="J102" s="139">
        <f>ROUND(I102*H102,2)</f>
        <v>0</v>
      </c>
      <c r="K102" s="135" t="s">
        <v>19</v>
      </c>
      <c r="L102" s="33"/>
      <c r="M102" s="140" t="s">
        <v>19</v>
      </c>
      <c r="N102" s="141" t="s">
        <v>43</v>
      </c>
      <c r="P102" s="142">
        <f>O102*H102</f>
        <v>0</v>
      </c>
      <c r="Q102" s="142">
        <v>0</v>
      </c>
      <c r="R102" s="142">
        <f>Q102*H102</f>
        <v>0</v>
      </c>
      <c r="S102" s="142">
        <v>0</v>
      </c>
      <c r="T102" s="143">
        <f>S102*H102</f>
        <v>0</v>
      </c>
      <c r="AR102" s="144" t="s">
        <v>244</v>
      </c>
      <c r="AT102" s="144" t="s">
        <v>164</v>
      </c>
      <c r="AU102" s="144" t="s">
        <v>81</v>
      </c>
      <c r="AY102" s="18" t="s">
        <v>160</v>
      </c>
      <c r="BE102" s="145">
        <f>IF(N102="základní",J102,0)</f>
        <v>0</v>
      </c>
      <c r="BF102" s="145">
        <f>IF(N102="snížená",J102,0)</f>
        <v>0</v>
      </c>
      <c r="BG102" s="145">
        <f>IF(N102="zákl. přenesená",J102,0)</f>
        <v>0</v>
      </c>
      <c r="BH102" s="145">
        <f>IF(N102="sníž. přenesená",J102,0)</f>
        <v>0</v>
      </c>
      <c r="BI102" s="145">
        <f>IF(N102="nulová",J102,0)</f>
        <v>0</v>
      </c>
      <c r="BJ102" s="18" t="s">
        <v>79</v>
      </c>
      <c r="BK102" s="145">
        <f>ROUND(I102*H102,2)</f>
        <v>0</v>
      </c>
      <c r="BL102" s="18" t="s">
        <v>244</v>
      </c>
      <c r="BM102" s="144" t="s">
        <v>266</v>
      </c>
    </row>
    <row r="103" spans="2:65" s="1" customFormat="1" ht="175.5">
      <c r="B103" s="33"/>
      <c r="D103" s="146" t="s">
        <v>171</v>
      </c>
      <c r="F103" s="147" t="s">
        <v>246</v>
      </c>
      <c r="I103" s="148"/>
      <c r="L103" s="33"/>
      <c r="M103" s="149"/>
      <c r="T103" s="54"/>
      <c r="AT103" s="18" t="s">
        <v>171</v>
      </c>
      <c r="AU103" s="18" t="s">
        <v>81</v>
      </c>
    </row>
    <row r="104" spans="2:65" s="1" customFormat="1" ht="37.9" customHeight="1">
      <c r="B104" s="33"/>
      <c r="C104" s="132" t="s">
        <v>267</v>
      </c>
      <c r="D104" s="181" t="s">
        <v>164</v>
      </c>
      <c r="E104" s="134" t="s">
        <v>268</v>
      </c>
      <c r="F104" s="135" t="s">
        <v>249</v>
      </c>
      <c r="G104" s="136" t="s">
        <v>243</v>
      </c>
      <c r="H104" s="137">
        <v>1</v>
      </c>
      <c r="I104" s="138"/>
      <c r="J104" s="139">
        <f>ROUND(I104*H104,2)</f>
        <v>0</v>
      </c>
      <c r="K104" s="135" t="s">
        <v>19</v>
      </c>
      <c r="L104" s="33"/>
      <c r="M104" s="140" t="s">
        <v>19</v>
      </c>
      <c r="N104" s="141" t="s">
        <v>43</v>
      </c>
      <c r="P104" s="142">
        <f>O104*H104</f>
        <v>0</v>
      </c>
      <c r="Q104" s="142">
        <v>0</v>
      </c>
      <c r="R104" s="142">
        <f>Q104*H104</f>
        <v>0</v>
      </c>
      <c r="S104" s="142">
        <v>0</v>
      </c>
      <c r="T104" s="143">
        <f>S104*H104</f>
        <v>0</v>
      </c>
      <c r="AR104" s="144" t="s">
        <v>244</v>
      </c>
      <c r="AT104" s="144" t="s">
        <v>164</v>
      </c>
      <c r="AU104" s="144" t="s">
        <v>81</v>
      </c>
      <c r="AY104" s="18" t="s">
        <v>160</v>
      </c>
      <c r="BE104" s="145">
        <f>IF(N104="základní",J104,0)</f>
        <v>0</v>
      </c>
      <c r="BF104" s="145">
        <f>IF(N104="snížená",J104,0)</f>
        <v>0</v>
      </c>
      <c r="BG104" s="145">
        <f>IF(N104="zákl. přenesená",J104,0)</f>
        <v>0</v>
      </c>
      <c r="BH104" s="145">
        <f>IF(N104="sníž. přenesená",J104,0)</f>
        <v>0</v>
      </c>
      <c r="BI104" s="145">
        <f>IF(N104="nulová",J104,0)</f>
        <v>0</v>
      </c>
      <c r="BJ104" s="18" t="s">
        <v>79</v>
      </c>
      <c r="BK104" s="145">
        <f>ROUND(I104*H104,2)</f>
        <v>0</v>
      </c>
      <c r="BL104" s="18" t="s">
        <v>244</v>
      </c>
      <c r="BM104" s="144" t="s">
        <v>269</v>
      </c>
    </row>
    <row r="105" spans="2:65" s="1" customFormat="1" ht="175.5">
      <c r="B105" s="33"/>
      <c r="D105" s="146" t="s">
        <v>171</v>
      </c>
      <c r="F105" s="147" t="s">
        <v>251</v>
      </c>
      <c r="I105" s="148"/>
      <c r="L105" s="33"/>
      <c r="M105" s="149"/>
      <c r="T105" s="54"/>
      <c r="AT105" s="18" t="s">
        <v>171</v>
      </c>
      <c r="AU105" s="18" t="s">
        <v>81</v>
      </c>
    </row>
    <row r="106" spans="2:65" s="1" customFormat="1" ht="37.9" customHeight="1">
      <c r="B106" s="33"/>
      <c r="C106" s="132" t="s">
        <v>270</v>
      </c>
      <c r="D106" s="180" t="s">
        <v>164</v>
      </c>
      <c r="E106" s="134" t="s">
        <v>271</v>
      </c>
      <c r="F106" s="135" t="s">
        <v>242</v>
      </c>
      <c r="G106" s="136" t="s">
        <v>243</v>
      </c>
      <c r="H106" s="137">
        <v>-1</v>
      </c>
      <c r="I106" s="138"/>
      <c r="J106" s="139">
        <f>ROUND(I106*H106,2)</f>
        <v>0</v>
      </c>
      <c r="K106" s="135" t="s">
        <v>19</v>
      </c>
      <c r="L106" s="33"/>
      <c r="M106" s="140" t="s">
        <v>19</v>
      </c>
      <c r="N106" s="141" t="s">
        <v>43</v>
      </c>
      <c r="P106" s="142">
        <f>O106*H106</f>
        <v>0</v>
      </c>
      <c r="Q106" s="142">
        <v>0</v>
      </c>
      <c r="R106" s="142">
        <f>Q106*H106</f>
        <v>0</v>
      </c>
      <c r="S106" s="142">
        <v>0</v>
      </c>
      <c r="T106" s="143">
        <f>S106*H106</f>
        <v>0</v>
      </c>
      <c r="AR106" s="144" t="s">
        <v>244</v>
      </c>
      <c r="AT106" s="144" t="s">
        <v>164</v>
      </c>
      <c r="AU106" s="144" t="s">
        <v>81</v>
      </c>
      <c r="AY106" s="18" t="s">
        <v>160</v>
      </c>
      <c r="BE106" s="145">
        <f>IF(N106="základní",J106,0)</f>
        <v>0</v>
      </c>
      <c r="BF106" s="145">
        <f>IF(N106="snížená",J106,0)</f>
        <v>0</v>
      </c>
      <c r="BG106" s="145">
        <f>IF(N106="zákl. přenesená",J106,0)</f>
        <v>0</v>
      </c>
      <c r="BH106" s="145">
        <f>IF(N106="sníž. přenesená",J106,0)</f>
        <v>0</v>
      </c>
      <c r="BI106" s="145">
        <f>IF(N106="nulová",J106,0)</f>
        <v>0</v>
      </c>
      <c r="BJ106" s="18" t="s">
        <v>79</v>
      </c>
      <c r="BK106" s="145">
        <f>ROUND(I106*H106,2)</f>
        <v>0</v>
      </c>
      <c r="BL106" s="18" t="s">
        <v>244</v>
      </c>
      <c r="BM106" s="144" t="s">
        <v>272</v>
      </c>
    </row>
    <row r="107" spans="2:65" s="1" customFormat="1" ht="175.5">
      <c r="B107" s="33"/>
      <c r="D107" s="146" t="s">
        <v>171</v>
      </c>
      <c r="F107" s="147" t="s">
        <v>246</v>
      </c>
      <c r="I107" s="148"/>
      <c r="L107" s="33"/>
      <c r="M107" s="149"/>
      <c r="T107" s="54"/>
      <c r="AT107" s="18" t="s">
        <v>171</v>
      </c>
      <c r="AU107" s="18" t="s">
        <v>81</v>
      </c>
    </row>
    <row r="108" spans="2:65" s="1" customFormat="1" ht="37.9" customHeight="1">
      <c r="B108" s="33"/>
      <c r="C108" s="132" t="s">
        <v>273</v>
      </c>
      <c r="D108" s="181" t="s">
        <v>164</v>
      </c>
      <c r="E108" s="134" t="s">
        <v>274</v>
      </c>
      <c r="F108" s="135" t="s">
        <v>249</v>
      </c>
      <c r="G108" s="136" t="s">
        <v>243</v>
      </c>
      <c r="H108" s="137">
        <v>1</v>
      </c>
      <c r="I108" s="138"/>
      <c r="J108" s="139">
        <f>ROUND(I108*H108,2)</f>
        <v>0</v>
      </c>
      <c r="K108" s="135" t="s">
        <v>19</v>
      </c>
      <c r="L108" s="33"/>
      <c r="M108" s="140" t="s">
        <v>19</v>
      </c>
      <c r="N108" s="141" t="s">
        <v>43</v>
      </c>
      <c r="P108" s="142">
        <f>O108*H108</f>
        <v>0</v>
      </c>
      <c r="Q108" s="142">
        <v>0</v>
      </c>
      <c r="R108" s="142">
        <f>Q108*H108</f>
        <v>0</v>
      </c>
      <c r="S108" s="142">
        <v>0</v>
      </c>
      <c r="T108" s="143">
        <f>S108*H108</f>
        <v>0</v>
      </c>
      <c r="AR108" s="144" t="s">
        <v>244</v>
      </c>
      <c r="AT108" s="144" t="s">
        <v>164</v>
      </c>
      <c r="AU108" s="144" t="s">
        <v>81</v>
      </c>
      <c r="AY108" s="18" t="s">
        <v>160</v>
      </c>
      <c r="BE108" s="145">
        <f>IF(N108="základní",J108,0)</f>
        <v>0</v>
      </c>
      <c r="BF108" s="145">
        <f>IF(N108="snížená",J108,0)</f>
        <v>0</v>
      </c>
      <c r="BG108" s="145">
        <f>IF(N108="zákl. přenesená",J108,0)</f>
        <v>0</v>
      </c>
      <c r="BH108" s="145">
        <f>IF(N108="sníž. přenesená",J108,0)</f>
        <v>0</v>
      </c>
      <c r="BI108" s="145">
        <f>IF(N108="nulová",J108,0)</f>
        <v>0</v>
      </c>
      <c r="BJ108" s="18" t="s">
        <v>79</v>
      </c>
      <c r="BK108" s="145">
        <f>ROUND(I108*H108,2)</f>
        <v>0</v>
      </c>
      <c r="BL108" s="18" t="s">
        <v>244</v>
      </c>
      <c r="BM108" s="144" t="s">
        <v>275</v>
      </c>
    </row>
    <row r="109" spans="2:65" s="1" customFormat="1" ht="175.5">
      <c r="B109" s="33"/>
      <c r="D109" s="146" t="s">
        <v>171</v>
      </c>
      <c r="F109" s="147" t="s">
        <v>251</v>
      </c>
      <c r="I109" s="148"/>
      <c r="L109" s="33"/>
      <c r="M109" s="149"/>
      <c r="T109" s="54"/>
      <c r="AT109" s="18" t="s">
        <v>171</v>
      </c>
      <c r="AU109" s="18" t="s">
        <v>81</v>
      </c>
    </row>
    <row r="110" spans="2:65" s="1" customFormat="1" ht="37.9" customHeight="1">
      <c r="B110" s="33"/>
      <c r="C110" s="132" t="s">
        <v>276</v>
      </c>
      <c r="D110" s="180" t="s">
        <v>164</v>
      </c>
      <c r="E110" s="134" t="s">
        <v>277</v>
      </c>
      <c r="F110" s="135" t="s">
        <v>278</v>
      </c>
      <c r="G110" s="136" t="s">
        <v>243</v>
      </c>
      <c r="H110" s="137">
        <v>-1</v>
      </c>
      <c r="I110" s="138"/>
      <c r="J110" s="139">
        <f>ROUND(I110*H110,2)</f>
        <v>0</v>
      </c>
      <c r="K110" s="135" t="s">
        <v>19</v>
      </c>
      <c r="L110" s="33"/>
      <c r="M110" s="140" t="s">
        <v>19</v>
      </c>
      <c r="N110" s="141" t="s">
        <v>43</v>
      </c>
      <c r="P110" s="142">
        <f>O110*H110</f>
        <v>0</v>
      </c>
      <c r="Q110" s="142">
        <v>0</v>
      </c>
      <c r="R110" s="142">
        <f>Q110*H110</f>
        <v>0</v>
      </c>
      <c r="S110" s="142">
        <v>0</v>
      </c>
      <c r="T110" s="143">
        <f>S110*H110</f>
        <v>0</v>
      </c>
      <c r="AR110" s="144" t="s">
        <v>244</v>
      </c>
      <c r="AT110" s="144" t="s">
        <v>164</v>
      </c>
      <c r="AU110" s="144" t="s">
        <v>81</v>
      </c>
      <c r="AY110" s="18" t="s">
        <v>160</v>
      </c>
      <c r="BE110" s="145">
        <f>IF(N110="základní",J110,0)</f>
        <v>0</v>
      </c>
      <c r="BF110" s="145">
        <f>IF(N110="snížená",J110,0)</f>
        <v>0</v>
      </c>
      <c r="BG110" s="145">
        <f>IF(N110="zákl. přenesená",J110,0)</f>
        <v>0</v>
      </c>
      <c r="BH110" s="145">
        <f>IF(N110="sníž. přenesená",J110,0)</f>
        <v>0</v>
      </c>
      <c r="BI110" s="145">
        <f>IF(N110="nulová",J110,0)</f>
        <v>0</v>
      </c>
      <c r="BJ110" s="18" t="s">
        <v>79</v>
      </c>
      <c r="BK110" s="145">
        <f>ROUND(I110*H110,2)</f>
        <v>0</v>
      </c>
      <c r="BL110" s="18" t="s">
        <v>244</v>
      </c>
      <c r="BM110" s="144" t="s">
        <v>279</v>
      </c>
    </row>
    <row r="111" spans="2:65" s="1" customFormat="1" ht="195">
      <c r="B111" s="33"/>
      <c r="D111" s="146" t="s">
        <v>171</v>
      </c>
      <c r="F111" s="147" t="s">
        <v>280</v>
      </c>
      <c r="I111" s="148"/>
      <c r="L111" s="33"/>
      <c r="M111" s="149"/>
      <c r="T111" s="54"/>
      <c r="AT111" s="18" t="s">
        <v>171</v>
      </c>
      <c r="AU111" s="18" t="s">
        <v>81</v>
      </c>
    </row>
    <row r="112" spans="2:65" s="1" customFormat="1" ht="37.9" customHeight="1">
      <c r="B112" s="33"/>
      <c r="C112" s="132" t="s">
        <v>281</v>
      </c>
      <c r="D112" s="181" t="s">
        <v>164</v>
      </c>
      <c r="E112" s="134" t="s">
        <v>282</v>
      </c>
      <c r="F112" s="135" t="s">
        <v>283</v>
      </c>
      <c r="G112" s="136" t="s">
        <v>243</v>
      </c>
      <c r="H112" s="137">
        <v>1</v>
      </c>
      <c r="I112" s="138"/>
      <c r="J112" s="139">
        <f>ROUND(I112*H112,2)</f>
        <v>0</v>
      </c>
      <c r="K112" s="135" t="s">
        <v>19</v>
      </c>
      <c r="L112" s="33"/>
      <c r="M112" s="140" t="s">
        <v>19</v>
      </c>
      <c r="N112" s="141" t="s">
        <v>43</v>
      </c>
      <c r="P112" s="142">
        <f>O112*H112</f>
        <v>0</v>
      </c>
      <c r="Q112" s="142">
        <v>0</v>
      </c>
      <c r="R112" s="142">
        <f>Q112*H112</f>
        <v>0</v>
      </c>
      <c r="S112" s="142">
        <v>0</v>
      </c>
      <c r="T112" s="143">
        <f>S112*H112</f>
        <v>0</v>
      </c>
      <c r="AR112" s="144" t="s">
        <v>244</v>
      </c>
      <c r="AT112" s="144" t="s">
        <v>164</v>
      </c>
      <c r="AU112" s="144" t="s">
        <v>81</v>
      </c>
      <c r="AY112" s="18" t="s">
        <v>160</v>
      </c>
      <c r="BE112" s="145">
        <f>IF(N112="základní",J112,0)</f>
        <v>0</v>
      </c>
      <c r="BF112" s="145">
        <f>IF(N112="snížená",J112,0)</f>
        <v>0</v>
      </c>
      <c r="BG112" s="145">
        <f>IF(N112="zákl. přenesená",J112,0)</f>
        <v>0</v>
      </c>
      <c r="BH112" s="145">
        <f>IF(N112="sníž. přenesená",J112,0)</f>
        <v>0</v>
      </c>
      <c r="BI112" s="145">
        <f>IF(N112="nulová",J112,0)</f>
        <v>0</v>
      </c>
      <c r="BJ112" s="18" t="s">
        <v>79</v>
      </c>
      <c r="BK112" s="145">
        <f>ROUND(I112*H112,2)</f>
        <v>0</v>
      </c>
      <c r="BL112" s="18" t="s">
        <v>244</v>
      </c>
      <c r="BM112" s="144" t="s">
        <v>284</v>
      </c>
    </row>
    <row r="113" spans="2:65" s="1" customFormat="1" ht="195">
      <c r="B113" s="33"/>
      <c r="D113" s="146" t="s">
        <v>171</v>
      </c>
      <c r="F113" s="147" t="s">
        <v>285</v>
      </c>
      <c r="I113" s="148"/>
      <c r="L113" s="33"/>
      <c r="M113" s="149"/>
      <c r="T113" s="54"/>
      <c r="AT113" s="18" t="s">
        <v>171</v>
      </c>
      <c r="AU113" s="18" t="s">
        <v>81</v>
      </c>
    </row>
    <row r="114" spans="2:65" s="1" customFormat="1" ht="37.9" customHeight="1">
      <c r="B114" s="33"/>
      <c r="C114" s="132" t="s">
        <v>286</v>
      </c>
      <c r="D114" s="180" t="s">
        <v>164</v>
      </c>
      <c r="E114" s="134" t="s">
        <v>287</v>
      </c>
      <c r="F114" s="135" t="s">
        <v>278</v>
      </c>
      <c r="G114" s="136" t="s">
        <v>243</v>
      </c>
      <c r="H114" s="137">
        <v>-1</v>
      </c>
      <c r="I114" s="138"/>
      <c r="J114" s="139">
        <f>ROUND(I114*H114,2)</f>
        <v>0</v>
      </c>
      <c r="K114" s="135" t="s">
        <v>19</v>
      </c>
      <c r="L114" s="33"/>
      <c r="M114" s="140" t="s">
        <v>19</v>
      </c>
      <c r="N114" s="141" t="s">
        <v>43</v>
      </c>
      <c r="P114" s="142">
        <f>O114*H114</f>
        <v>0</v>
      </c>
      <c r="Q114" s="142">
        <v>0</v>
      </c>
      <c r="R114" s="142">
        <f>Q114*H114</f>
        <v>0</v>
      </c>
      <c r="S114" s="142">
        <v>0</v>
      </c>
      <c r="T114" s="143">
        <f>S114*H114</f>
        <v>0</v>
      </c>
      <c r="AR114" s="144" t="s">
        <v>244</v>
      </c>
      <c r="AT114" s="144" t="s">
        <v>164</v>
      </c>
      <c r="AU114" s="144" t="s">
        <v>81</v>
      </c>
      <c r="AY114" s="18" t="s">
        <v>160</v>
      </c>
      <c r="BE114" s="145">
        <f>IF(N114="základní",J114,0)</f>
        <v>0</v>
      </c>
      <c r="BF114" s="145">
        <f>IF(N114="snížená",J114,0)</f>
        <v>0</v>
      </c>
      <c r="BG114" s="145">
        <f>IF(N114="zákl. přenesená",J114,0)</f>
        <v>0</v>
      </c>
      <c r="BH114" s="145">
        <f>IF(N114="sníž. přenesená",J114,0)</f>
        <v>0</v>
      </c>
      <c r="BI114" s="145">
        <f>IF(N114="nulová",J114,0)</f>
        <v>0</v>
      </c>
      <c r="BJ114" s="18" t="s">
        <v>79</v>
      </c>
      <c r="BK114" s="145">
        <f>ROUND(I114*H114,2)</f>
        <v>0</v>
      </c>
      <c r="BL114" s="18" t="s">
        <v>244</v>
      </c>
      <c r="BM114" s="144" t="s">
        <v>288</v>
      </c>
    </row>
    <row r="115" spans="2:65" s="1" customFormat="1" ht="195">
      <c r="B115" s="33"/>
      <c r="D115" s="146" t="s">
        <v>171</v>
      </c>
      <c r="F115" s="147" t="s">
        <v>280</v>
      </c>
      <c r="I115" s="148"/>
      <c r="L115" s="33"/>
      <c r="M115" s="149"/>
      <c r="T115" s="54"/>
      <c r="AT115" s="18" t="s">
        <v>171</v>
      </c>
      <c r="AU115" s="18" t="s">
        <v>81</v>
      </c>
    </row>
    <row r="116" spans="2:65" s="1" customFormat="1" ht="37.9" customHeight="1">
      <c r="B116" s="33"/>
      <c r="C116" s="132" t="s">
        <v>289</v>
      </c>
      <c r="D116" s="181" t="s">
        <v>164</v>
      </c>
      <c r="E116" s="134" t="s">
        <v>290</v>
      </c>
      <c r="F116" s="135" t="s">
        <v>283</v>
      </c>
      <c r="G116" s="136" t="s">
        <v>243</v>
      </c>
      <c r="H116" s="137">
        <v>1</v>
      </c>
      <c r="I116" s="138"/>
      <c r="J116" s="139">
        <f>ROUND(I116*H116,2)</f>
        <v>0</v>
      </c>
      <c r="K116" s="135" t="s">
        <v>19</v>
      </c>
      <c r="L116" s="33"/>
      <c r="M116" s="140" t="s">
        <v>19</v>
      </c>
      <c r="N116" s="141" t="s">
        <v>43</v>
      </c>
      <c r="P116" s="142">
        <f>O116*H116</f>
        <v>0</v>
      </c>
      <c r="Q116" s="142">
        <v>0</v>
      </c>
      <c r="R116" s="142">
        <f>Q116*H116</f>
        <v>0</v>
      </c>
      <c r="S116" s="142">
        <v>0</v>
      </c>
      <c r="T116" s="143">
        <f>S116*H116</f>
        <v>0</v>
      </c>
      <c r="AR116" s="144" t="s">
        <v>244</v>
      </c>
      <c r="AT116" s="144" t="s">
        <v>164</v>
      </c>
      <c r="AU116" s="144" t="s">
        <v>81</v>
      </c>
      <c r="AY116" s="18" t="s">
        <v>160</v>
      </c>
      <c r="BE116" s="145">
        <f>IF(N116="základní",J116,0)</f>
        <v>0</v>
      </c>
      <c r="BF116" s="145">
        <f>IF(N116="snížená",J116,0)</f>
        <v>0</v>
      </c>
      <c r="BG116" s="145">
        <f>IF(N116="zákl. přenesená",J116,0)</f>
        <v>0</v>
      </c>
      <c r="BH116" s="145">
        <f>IF(N116="sníž. přenesená",J116,0)</f>
        <v>0</v>
      </c>
      <c r="BI116" s="145">
        <f>IF(N116="nulová",J116,0)</f>
        <v>0</v>
      </c>
      <c r="BJ116" s="18" t="s">
        <v>79</v>
      </c>
      <c r="BK116" s="145">
        <f>ROUND(I116*H116,2)</f>
        <v>0</v>
      </c>
      <c r="BL116" s="18" t="s">
        <v>244</v>
      </c>
      <c r="BM116" s="144" t="s">
        <v>291</v>
      </c>
    </row>
    <row r="117" spans="2:65" s="1" customFormat="1" ht="195">
      <c r="B117" s="33"/>
      <c r="D117" s="146" t="s">
        <v>171</v>
      </c>
      <c r="F117" s="147" t="s">
        <v>285</v>
      </c>
      <c r="I117" s="148"/>
      <c r="L117" s="33"/>
      <c r="M117" s="149"/>
      <c r="T117" s="54"/>
      <c r="AT117" s="18" t="s">
        <v>171</v>
      </c>
      <c r="AU117" s="18" t="s">
        <v>81</v>
      </c>
    </row>
    <row r="118" spans="2:65" s="1" customFormat="1" ht="37.9" customHeight="1">
      <c r="B118" s="33"/>
      <c r="C118" s="132" t="s">
        <v>292</v>
      </c>
      <c r="D118" s="180" t="s">
        <v>164</v>
      </c>
      <c r="E118" s="134" t="s">
        <v>293</v>
      </c>
      <c r="F118" s="135" t="s">
        <v>294</v>
      </c>
      <c r="G118" s="136" t="s">
        <v>243</v>
      </c>
      <c r="H118" s="137">
        <v>-1</v>
      </c>
      <c r="I118" s="138"/>
      <c r="J118" s="139">
        <f>ROUND(I118*H118,2)</f>
        <v>0</v>
      </c>
      <c r="K118" s="135" t="s">
        <v>19</v>
      </c>
      <c r="L118" s="33"/>
      <c r="M118" s="140" t="s">
        <v>19</v>
      </c>
      <c r="N118" s="141" t="s">
        <v>43</v>
      </c>
      <c r="P118" s="142">
        <f>O118*H118</f>
        <v>0</v>
      </c>
      <c r="Q118" s="142">
        <v>0</v>
      </c>
      <c r="R118" s="142">
        <f>Q118*H118</f>
        <v>0</v>
      </c>
      <c r="S118" s="142">
        <v>0</v>
      </c>
      <c r="T118" s="143">
        <f>S118*H118</f>
        <v>0</v>
      </c>
      <c r="AR118" s="144" t="s">
        <v>244</v>
      </c>
      <c r="AT118" s="144" t="s">
        <v>164</v>
      </c>
      <c r="AU118" s="144" t="s">
        <v>81</v>
      </c>
      <c r="AY118" s="18" t="s">
        <v>160</v>
      </c>
      <c r="BE118" s="145">
        <f>IF(N118="základní",J118,0)</f>
        <v>0</v>
      </c>
      <c r="BF118" s="145">
        <f>IF(N118="snížená",J118,0)</f>
        <v>0</v>
      </c>
      <c r="BG118" s="145">
        <f>IF(N118="zákl. přenesená",J118,0)</f>
        <v>0</v>
      </c>
      <c r="BH118" s="145">
        <f>IF(N118="sníž. přenesená",J118,0)</f>
        <v>0</v>
      </c>
      <c r="BI118" s="145">
        <f>IF(N118="nulová",J118,0)</f>
        <v>0</v>
      </c>
      <c r="BJ118" s="18" t="s">
        <v>79</v>
      </c>
      <c r="BK118" s="145">
        <f>ROUND(I118*H118,2)</f>
        <v>0</v>
      </c>
      <c r="BL118" s="18" t="s">
        <v>244</v>
      </c>
      <c r="BM118" s="144" t="s">
        <v>295</v>
      </c>
    </row>
    <row r="119" spans="2:65" s="1" customFormat="1" ht="234">
      <c r="B119" s="33"/>
      <c r="D119" s="146" t="s">
        <v>171</v>
      </c>
      <c r="F119" s="147" t="s">
        <v>296</v>
      </c>
      <c r="I119" s="148"/>
      <c r="L119" s="33"/>
      <c r="M119" s="149"/>
      <c r="T119" s="54"/>
      <c r="AT119" s="18" t="s">
        <v>171</v>
      </c>
      <c r="AU119" s="18" t="s">
        <v>81</v>
      </c>
    </row>
    <row r="120" spans="2:65" s="1" customFormat="1" ht="37.9" customHeight="1">
      <c r="B120" s="33"/>
      <c r="C120" s="132" t="s">
        <v>297</v>
      </c>
      <c r="D120" s="181" t="s">
        <v>164</v>
      </c>
      <c r="E120" s="134" t="s">
        <v>298</v>
      </c>
      <c r="F120" s="135" t="s">
        <v>299</v>
      </c>
      <c r="G120" s="136" t="s">
        <v>243</v>
      </c>
      <c r="H120" s="137">
        <v>1</v>
      </c>
      <c r="I120" s="138"/>
      <c r="J120" s="139">
        <f>ROUND(I120*H120,2)</f>
        <v>0</v>
      </c>
      <c r="K120" s="135" t="s">
        <v>19</v>
      </c>
      <c r="L120" s="33"/>
      <c r="M120" s="140" t="s">
        <v>19</v>
      </c>
      <c r="N120" s="141" t="s">
        <v>43</v>
      </c>
      <c r="P120" s="142">
        <f>O120*H120</f>
        <v>0</v>
      </c>
      <c r="Q120" s="142">
        <v>0</v>
      </c>
      <c r="R120" s="142">
        <f>Q120*H120</f>
        <v>0</v>
      </c>
      <c r="S120" s="142">
        <v>0</v>
      </c>
      <c r="T120" s="143">
        <f>S120*H120</f>
        <v>0</v>
      </c>
      <c r="AR120" s="144" t="s">
        <v>244</v>
      </c>
      <c r="AT120" s="144" t="s">
        <v>164</v>
      </c>
      <c r="AU120" s="144" t="s">
        <v>81</v>
      </c>
      <c r="AY120" s="18" t="s">
        <v>160</v>
      </c>
      <c r="BE120" s="145">
        <f>IF(N120="základní",J120,0)</f>
        <v>0</v>
      </c>
      <c r="BF120" s="145">
        <f>IF(N120="snížená",J120,0)</f>
        <v>0</v>
      </c>
      <c r="BG120" s="145">
        <f>IF(N120="zákl. přenesená",J120,0)</f>
        <v>0</v>
      </c>
      <c r="BH120" s="145">
        <f>IF(N120="sníž. přenesená",J120,0)</f>
        <v>0</v>
      </c>
      <c r="BI120" s="145">
        <f>IF(N120="nulová",J120,0)</f>
        <v>0</v>
      </c>
      <c r="BJ120" s="18" t="s">
        <v>79</v>
      </c>
      <c r="BK120" s="145">
        <f>ROUND(I120*H120,2)</f>
        <v>0</v>
      </c>
      <c r="BL120" s="18" t="s">
        <v>244</v>
      </c>
      <c r="BM120" s="144" t="s">
        <v>300</v>
      </c>
    </row>
    <row r="121" spans="2:65" s="1" customFormat="1" ht="234">
      <c r="B121" s="33"/>
      <c r="D121" s="146" t="s">
        <v>171</v>
      </c>
      <c r="F121" s="147" t="s">
        <v>301</v>
      </c>
      <c r="I121" s="148"/>
      <c r="L121" s="33"/>
      <c r="M121" s="177"/>
      <c r="N121" s="178"/>
      <c r="O121" s="178"/>
      <c r="P121" s="178"/>
      <c r="Q121" s="178"/>
      <c r="R121" s="178"/>
      <c r="S121" s="178"/>
      <c r="T121" s="179"/>
      <c r="AT121" s="18" t="s">
        <v>171</v>
      </c>
      <c r="AU121" s="18" t="s">
        <v>81</v>
      </c>
    </row>
    <row r="122" spans="2:65" s="1" customFormat="1" ht="6.95" customHeight="1">
      <c r="B122" s="42"/>
      <c r="C122" s="43"/>
      <c r="D122" s="43"/>
      <c r="E122" s="43"/>
      <c r="F122" s="43"/>
      <c r="G122" s="43"/>
      <c r="H122" s="43"/>
      <c r="I122" s="43"/>
      <c r="J122" s="43"/>
      <c r="K122" s="43"/>
      <c r="L122" s="33"/>
    </row>
  </sheetData>
  <sheetProtection algorithmName="SHA-512" hashValue="ytWG1mYadpcHg62W/xE017aKMs5/4xGPpB2kW8qDkv5NT/F85veazQ+/6VurlvUiCrE6Q5KbWYYwqMB9ftLsjw==" saltValue="ATlzVzRSIvG/5wJstqes1ytbib5SobE9/brGPcGVZYwRMm1WNd40mr3MdnjgXG5JFJY8ibc4yz9tZpPaE8nPTQ==" spinCount="100000" sheet="1" objects="1" scenarios="1" formatColumns="0" formatRows="0" autoFilter="0"/>
  <autoFilter ref="C86:K121" xr:uid="{00000000-0009-0000-0000-000003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45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8" t="s">
        <v>95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5" customHeight="1">
      <c r="B4" s="21"/>
      <c r="D4" s="22" t="s">
        <v>132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37" t="str">
        <f>'Rekapitulace stavby'!K6</f>
        <v>Práce a dodávky specifikované v Dodatku č.2 k Dílu IV. dokumentace MVS</v>
      </c>
      <c r="F7" s="338"/>
      <c r="G7" s="338"/>
      <c r="H7" s="338"/>
      <c r="L7" s="21"/>
    </row>
    <row r="8" spans="2:46" ht="12" customHeight="1">
      <c r="B8" s="21"/>
      <c r="D8" s="28" t="s">
        <v>133</v>
      </c>
      <c r="L8" s="21"/>
    </row>
    <row r="9" spans="2:46" s="1" customFormat="1" ht="16.5" customHeight="1">
      <c r="B9" s="33"/>
      <c r="E9" s="337" t="s">
        <v>134</v>
      </c>
      <c r="F9" s="336"/>
      <c r="G9" s="336"/>
      <c r="H9" s="336"/>
      <c r="L9" s="33"/>
    </row>
    <row r="10" spans="2:46" s="1" customFormat="1" ht="12" customHeight="1">
      <c r="B10" s="33"/>
      <c r="D10" s="28" t="s">
        <v>135</v>
      </c>
      <c r="L10" s="33"/>
    </row>
    <row r="11" spans="2:46" s="1" customFormat="1" ht="30" customHeight="1">
      <c r="B11" s="33"/>
      <c r="E11" s="331" t="s">
        <v>302</v>
      </c>
      <c r="F11" s="336"/>
      <c r="G11" s="336"/>
      <c r="H11" s="336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3. 7. 2025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19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19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29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39" t="str">
        <f>'Rekapitulace stavby'!E14</f>
        <v>Vyplň údaj</v>
      </c>
      <c r="F20" s="323"/>
      <c r="G20" s="323"/>
      <c r="H20" s="323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31</v>
      </c>
      <c r="I22" s="28" t="s">
        <v>26</v>
      </c>
      <c r="J22" s="26" t="s">
        <v>19</v>
      </c>
      <c r="L22" s="33"/>
    </row>
    <row r="23" spans="2:12" s="1" customFormat="1" ht="18" customHeight="1">
      <c r="B23" s="33"/>
      <c r="E23" s="26" t="s">
        <v>32</v>
      </c>
      <c r="I23" s="28" t="s">
        <v>28</v>
      </c>
      <c r="J23" s="26" t="s">
        <v>19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34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>
      <c r="B26" s="33"/>
      <c r="E26" s="26" t="str">
        <f>IF('Rekapitulace stavby'!E20="","",'Rekapitulace stavby'!E20)</f>
        <v xml:space="preserve"> </v>
      </c>
      <c r="I26" s="28" t="s">
        <v>28</v>
      </c>
      <c r="J26" s="26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36</v>
      </c>
      <c r="L28" s="33"/>
    </row>
    <row r="29" spans="2:12" s="7" customFormat="1" ht="214.5" customHeight="1">
      <c r="B29" s="92"/>
      <c r="E29" s="327" t="s">
        <v>137</v>
      </c>
      <c r="F29" s="327"/>
      <c r="G29" s="327"/>
      <c r="H29" s="327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38</v>
      </c>
      <c r="J32" s="64">
        <f>ROUND(J90,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40</v>
      </c>
      <c r="I34" s="36" t="s">
        <v>39</v>
      </c>
      <c r="J34" s="36" t="s">
        <v>41</v>
      </c>
      <c r="L34" s="33"/>
    </row>
    <row r="35" spans="2:12" s="1" customFormat="1" ht="14.45" customHeight="1">
      <c r="B35" s="33"/>
      <c r="D35" s="53" t="s">
        <v>42</v>
      </c>
      <c r="E35" s="28" t="s">
        <v>43</v>
      </c>
      <c r="F35" s="84">
        <f>ROUND((SUM(BE90:BE144)),  2)</f>
        <v>0</v>
      </c>
      <c r="I35" s="94">
        <v>0.21</v>
      </c>
      <c r="J35" s="84">
        <f>ROUND(((SUM(BE90:BE144))*I35),  2)</f>
        <v>0</v>
      </c>
      <c r="L35" s="33"/>
    </row>
    <row r="36" spans="2:12" s="1" customFormat="1" ht="14.45" customHeight="1">
      <c r="B36" s="33"/>
      <c r="E36" s="28" t="s">
        <v>44</v>
      </c>
      <c r="F36" s="84">
        <f>ROUND((SUM(BF90:BF144)),  2)</f>
        <v>0</v>
      </c>
      <c r="I36" s="94">
        <v>0.12</v>
      </c>
      <c r="J36" s="84">
        <f>ROUND(((SUM(BF90:BF144))*I36),  2)</f>
        <v>0</v>
      </c>
      <c r="L36" s="33"/>
    </row>
    <row r="37" spans="2:12" s="1" customFormat="1" ht="14.45" hidden="1" customHeight="1">
      <c r="B37" s="33"/>
      <c r="E37" s="28" t="s">
        <v>45</v>
      </c>
      <c r="F37" s="84">
        <f>ROUND((SUM(BG90:BG144)),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46</v>
      </c>
      <c r="F38" s="84">
        <f>ROUND((SUM(BH90:BH144)),  2)</f>
        <v>0</v>
      </c>
      <c r="I38" s="94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47</v>
      </c>
      <c r="F39" s="84">
        <f>ROUND((SUM(BI90:BI144)),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48</v>
      </c>
      <c r="E41" s="55"/>
      <c r="F41" s="55"/>
      <c r="G41" s="97" t="s">
        <v>49</v>
      </c>
      <c r="H41" s="98" t="s">
        <v>50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138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37" t="str">
        <f>E7</f>
        <v>Práce a dodávky specifikované v Dodatku č.2 k Dílu IV. dokumentace MVS</v>
      </c>
      <c r="F50" s="338"/>
      <c r="G50" s="338"/>
      <c r="H50" s="338"/>
      <c r="L50" s="33"/>
    </row>
    <row r="51" spans="2:47" ht="12" customHeight="1">
      <c r="B51" s="21"/>
      <c r="C51" s="28" t="s">
        <v>133</v>
      </c>
      <c r="L51" s="21"/>
    </row>
    <row r="52" spans="2:47" s="1" customFormat="1" ht="16.5" customHeight="1">
      <c r="B52" s="33"/>
      <c r="E52" s="337" t="s">
        <v>134</v>
      </c>
      <c r="F52" s="336"/>
      <c r="G52" s="336"/>
      <c r="H52" s="336"/>
      <c r="L52" s="33"/>
    </row>
    <row r="53" spans="2:47" s="1" customFormat="1" ht="12" customHeight="1">
      <c r="B53" s="33"/>
      <c r="C53" s="28" t="s">
        <v>135</v>
      </c>
      <c r="L53" s="33"/>
    </row>
    <row r="54" spans="2:47" s="1" customFormat="1" ht="30" customHeight="1">
      <c r="B54" s="33"/>
      <c r="E54" s="331" t="str">
        <f>E11</f>
        <v>SO 703_700 - Sklad kyslíku vč. nádrží a související technologie - Silnoproudé rozvody vč. osvětlení</v>
      </c>
      <c r="F54" s="336"/>
      <c r="G54" s="336"/>
      <c r="H54" s="336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Letiště Čáslav</v>
      </c>
      <c r="I56" s="28" t="s">
        <v>23</v>
      </c>
      <c r="J56" s="50" t="str">
        <f>IF(J14="","",J14)</f>
        <v>3. 7. 2025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>Česká Republika - Ministerstvo obrany ČR</v>
      </c>
      <c r="I58" s="28" t="s">
        <v>31</v>
      </c>
      <c r="J58" s="31" t="str">
        <f>E23</f>
        <v xml:space="preserve">AGA-Letiště, s.r.o. </v>
      </c>
      <c r="L58" s="33"/>
    </row>
    <row r="59" spans="2:47" s="1" customFormat="1" ht="15.2" customHeight="1">
      <c r="B59" s="33"/>
      <c r="C59" s="28" t="s">
        <v>29</v>
      </c>
      <c r="F59" s="26" t="str">
        <f>IF(E20="","",E20)</f>
        <v>Vyplň údaj</v>
      </c>
      <c r="I59" s="28" t="s">
        <v>34</v>
      </c>
      <c r="J59" s="31" t="str">
        <f>E26</f>
        <v xml:space="preserve"> 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139</v>
      </c>
      <c r="D61" s="95"/>
      <c r="E61" s="95"/>
      <c r="F61" s="95"/>
      <c r="G61" s="95"/>
      <c r="H61" s="95"/>
      <c r="I61" s="95"/>
      <c r="J61" s="102" t="s">
        <v>140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70</v>
      </c>
      <c r="J63" s="64">
        <f>J90</f>
        <v>0</v>
      </c>
      <c r="L63" s="33"/>
      <c r="AU63" s="18" t="s">
        <v>141</v>
      </c>
    </row>
    <row r="64" spans="2:47" s="8" customFormat="1" ht="24.95" customHeight="1">
      <c r="B64" s="104"/>
      <c r="D64" s="105" t="s">
        <v>303</v>
      </c>
      <c r="E64" s="106"/>
      <c r="F64" s="106"/>
      <c r="G64" s="106"/>
      <c r="H64" s="106"/>
      <c r="I64" s="106"/>
      <c r="J64" s="107">
        <f>J91</f>
        <v>0</v>
      </c>
      <c r="L64" s="104"/>
    </row>
    <row r="65" spans="2:12" s="8" customFormat="1" ht="24.95" customHeight="1">
      <c r="B65" s="104"/>
      <c r="D65" s="105" t="s">
        <v>304</v>
      </c>
      <c r="E65" s="106"/>
      <c r="F65" s="106"/>
      <c r="G65" s="106"/>
      <c r="H65" s="106"/>
      <c r="I65" s="106"/>
      <c r="J65" s="107">
        <f>J105</f>
        <v>0</v>
      </c>
      <c r="L65" s="104"/>
    </row>
    <row r="66" spans="2:12" s="8" customFormat="1" ht="24.95" customHeight="1">
      <c r="B66" s="104"/>
      <c r="D66" s="105" t="s">
        <v>305</v>
      </c>
      <c r="E66" s="106"/>
      <c r="F66" s="106"/>
      <c r="G66" s="106"/>
      <c r="H66" s="106"/>
      <c r="I66" s="106"/>
      <c r="J66" s="107">
        <f>J111</f>
        <v>0</v>
      </c>
      <c r="L66" s="104"/>
    </row>
    <row r="67" spans="2:12" s="8" customFormat="1" ht="24.95" customHeight="1">
      <c r="B67" s="104"/>
      <c r="D67" s="105" t="s">
        <v>306</v>
      </c>
      <c r="E67" s="106"/>
      <c r="F67" s="106"/>
      <c r="G67" s="106"/>
      <c r="H67" s="106"/>
      <c r="I67" s="106"/>
      <c r="J67" s="107">
        <f>J134</f>
        <v>0</v>
      </c>
      <c r="L67" s="104"/>
    </row>
    <row r="68" spans="2:12" s="8" customFormat="1" ht="24.95" customHeight="1">
      <c r="B68" s="104"/>
      <c r="D68" s="105" t="s">
        <v>307</v>
      </c>
      <c r="E68" s="106"/>
      <c r="F68" s="106"/>
      <c r="G68" s="106"/>
      <c r="H68" s="106"/>
      <c r="I68" s="106"/>
      <c r="J68" s="107">
        <f>J140</f>
        <v>0</v>
      </c>
      <c r="L68" s="104"/>
    </row>
    <row r="69" spans="2:12" s="1" customFormat="1" ht="21.75" customHeight="1">
      <c r="B69" s="33"/>
      <c r="L69" s="33"/>
    </row>
    <row r="70" spans="2:12" s="1" customFormat="1" ht="6.95" customHeight="1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33"/>
    </row>
    <row r="74" spans="2:12" s="1" customFormat="1" ht="6.95" customHeight="1"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33"/>
    </row>
    <row r="75" spans="2:12" s="1" customFormat="1" ht="24.95" customHeight="1">
      <c r="B75" s="33"/>
      <c r="C75" s="22" t="s">
        <v>145</v>
      </c>
      <c r="L75" s="33"/>
    </row>
    <row r="76" spans="2:12" s="1" customFormat="1" ht="6.95" customHeight="1">
      <c r="B76" s="33"/>
      <c r="L76" s="33"/>
    </row>
    <row r="77" spans="2:12" s="1" customFormat="1" ht="12" customHeight="1">
      <c r="B77" s="33"/>
      <c r="C77" s="28" t="s">
        <v>16</v>
      </c>
      <c r="L77" s="33"/>
    </row>
    <row r="78" spans="2:12" s="1" customFormat="1" ht="16.5" customHeight="1">
      <c r="B78" s="33"/>
      <c r="E78" s="337" t="str">
        <f>E7</f>
        <v>Práce a dodávky specifikované v Dodatku č.2 k Dílu IV. dokumentace MVS</v>
      </c>
      <c r="F78" s="338"/>
      <c r="G78" s="338"/>
      <c r="H78" s="338"/>
      <c r="L78" s="33"/>
    </row>
    <row r="79" spans="2:12" ht="12" customHeight="1">
      <c r="B79" s="21"/>
      <c r="C79" s="28" t="s">
        <v>133</v>
      </c>
      <c r="L79" s="21"/>
    </row>
    <row r="80" spans="2:12" s="1" customFormat="1" ht="16.5" customHeight="1">
      <c r="B80" s="33"/>
      <c r="E80" s="337" t="s">
        <v>134</v>
      </c>
      <c r="F80" s="336"/>
      <c r="G80" s="336"/>
      <c r="H80" s="336"/>
      <c r="L80" s="33"/>
    </row>
    <row r="81" spans="2:65" s="1" customFormat="1" ht="12" customHeight="1">
      <c r="B81" s="33"/>
      <c r="C81" s="28" t="s">
        <v>135</v>
      </c>
      <c r="L81" s="33"/>
    </row>
    <row r="82" spans="2:65" s="1" customFormat="1" ht="30" customHeight="1">
      <c r="B82" s="33"/>
      <c r="E82" s="331" t="str">
        <f>E11</f>
        <v>SO 703_700 - Sklad kyslíku vč. nádrží a související technologie - Silnoproudé rozvody vč. osvětlení</v>
      </c>
      <c r="F82" s="336"/>
      <c r="G82" s="336"/>
      <c r="H82" s="336"/>
      <c r="L82" s="33"/>
    </row>
    <row r="83" spans="2:65" s="1" customFormat="1" ht="6.95" customHeight="1">
      <c r="B83" s="33"/>
      <c r="L83" s="33"/>
    </row>
    <row r="84" spans="2:65" s="1" customFormat="1" ht="12" customHeight="1">
      <c r="B84" s="33"/>
      <c r="C84" s="28" t="s">
        <v>21</v>
      </c>
      <c r="F84" s="26" t="str">
        <f>F14</f>
        <v>Letiště Čáslav</v>
      </c>
      <c r="I84" s="28" t="s">
        <v>23</v>
      </c>
      <c r="J84" s="50" t="str">
        <f>IF(J14="","",J14)</f>
        <v>3. 7. 2025</v>
      </c>
      <c r="L84" s="33"/>
    </row>
    <row r="85" spans="2:65" s="1" customFormat="1" ht="6.95" customHeight="1">
      <c r="B85" s="33"/>
      <c r="L85" s="33"/>
    </row>
    <row r="86" spans="2:65" s="1" customFormat="1" ht="15.2" customHeight="1">
      <c r="B86" s="33"/>
      <c r="C86" s="28" t="s">
        <v>25</v>
      </c>
      <c r="F86" s="26" t="str">
        <f>E17</f>
        <v>Česká Republika - Ministerstvo obrany ČR</v>
      </c>
      <c r="I86" s="28" t="s">
        <v>31</v>
      </c>
      <c r="J86" s="31" t="str">
        <f>E23</f>
        <v xml:space="preserve">AGA-Letiště, s.r.o. </v>
      </c>
      <c r="L86" s="33"/>
    </row>
    <row r="87" spans="2:65" s="1" customFormat="1" ht="15.2" customHeight="1">
      <c r="B87" s="33"/>
      <c r="C87" s="28" t="s">
        <v>29</v>
      </c>
      <c r="F87" s="26" t="str">
        <f>IF(E20="","",E20)</f>
        <v>Vyplň údaj</v>
      </c>
      <c r="I87" s="28" t="s">
        <v>34</v>
      </c>
      <c r="J87" s="31" t="str">
        <f>E26</f>
        <v xml:space="preserve"> </v>
      </c>
      <c r="L87" s="33"/>
    </row>
    <row r="88" spans="2:65" s="1" customFormat="1" ht="10.35" customHeight="1">
      <c r="B88" s="33"/>
      <c r="L88" s="33"/>
    </row>
    <row r="89" spans="2:65" s="10" customFormat="1" ht="29.25" customHeight="1">
      <c r="B89" s="112"/>
      <c r="C89" s="113" t="s">
        <v>146</v>
      </c>
      <c r="D89" s="114" t="s">
        <v>57</v>
      </c>
      <c r="E89" s="114" t="s">
        <v>53</v>
      </c>
      <c r="F89" s="114" t="s">
        <v>54</v>
      </c>
      <c r="G89" s="114" t="s">
        <v>147</v>
      </c>
      <c r="H89" s="114" t="s">
        <v>148</v>
      </c>
      <c r="I89" s="114" t="s">
        <v>149</v>
      </c>
      <c r="J89" s="114" t="s">
        <v>140</v>
      </c>
      <c r="K89" s="115" t="s">
        <v>150</v>
      </c>
      <c r="L89" s="112"/>
      <c r="M89" s="57" t="s">
        <v>19</v>
      </c>
      <c r="N89" s="58" t="s">
        <v>42</v>
      </c>
      <c r="O89" s="58" t="s">
        <v>151</v>
      </c>
      <c r="P89" s="58" t="s">
        <v>152</v>
      </c>
      <c r="Q89" s="58" t="s">
        <v>153</v>
      </c>
      <c r="R89" s="58" t="s">
        <v>154</v>
      </c>
      <c r="S89" s="58" t="s">
        <v>155</v>
      </c>
      <c r="T89" s="59" t="s">
        <v>156</v>
      </c>
    </row>
    <row r="90" spans="2:65" s="1" customFormat="1" ht="22.9" customHeight="1">
      <c r="B90" s="33"/>
      <c r="C90" s="62" t="s">
        <v>157</v>
      </c>
      <c r="J90" s="116">
        <f>BK90</f>
        <v>0</v>
      </c>
      <c r="L90" s="33"/>
      <c r="M90" s="60"/>
      <c r="N90" s="51"/>
      <c r="O90" s="51"/>
      <c r="P90" s="117">
        <f>P91+P105+P111+P134+P140</f>
        <v>0</v>
      </c>
      <c r="Q90" s="51"/>
      <c r="R90" s="117">
        <f>R91+R105+R111+R134+R140</f>
        <v>0</v>
      </c>
      <c r="S90" s="51"/>
      <c r="T90" s="118">
        <f>T91+T105+T111+T134+T140</f>
        <v>0</v>
      </c>
      <c r="AT90" s="18" t="s">
        <v>71</v>
      </c>
      <c r="AU90" s="18" t="s">
        <v>141</v>
      </c>
      <c r="BK90" s="119">
        <f>BK91+BK105+BK111+BK134+BK140</f>
        <v>0</v>
      </c>
    </row>
    <row r="91" spans="2:65" s="11" customFormat="1" ht="25.9" customHeight="1">
      <c r="B91" s="120"/>
      <c r="D91" s="121" t="s">
        <v>71</v>
      </c>
      <c r="E91" s="122" t="s">
        <v>308</v>
      </c>
      <c r="F91" s="122" t="s">
        <v>309</v>
      </c>
      <c r="I91" s="123"/>
      <c r="J91" s="124">
        <f>BK91</f>
        <v>0</v>
      </c>
      <c r="L91" s="120"/>
      <c r="M91" s="125"/>
      <c r="P91" s="126">
        <f>SUM(P92:P104)</f>
        <v>0</v>
      </c>
      <c r="R91" s="126">
        <f>SUM(R92:R104)</f>
        <v>0</v>
      </c>
      <c r="T91" s="127">
        <f>SUM(T92:T104)</f>
        <v>0</v>
      </c>
      <c r="AR91" s="121" t="s">
        <v>79</v>
      </c>
      <c r="AT91" s="128" t="s">
        <v>71</v>
      </c>
      <c r="AU91" s="128" t="s">
        <v>72</v>
      </c>
      <c r="AY91" s="121" t="s">
        <v>160</v>
      </c>
      <c r="BK91" s="129">
        <f>SUM(BK92:BK104)</f>
        <v>0</v>
      </c>
    </row>
    <row r="92" spans="2:65" s="1" customFormat="1" ht="16.5" customHeight="1">
      <c r="B92" s="33"/>
      <c r="C92" s="132" t="s">
        <v>187</v>
      </c>
      <c r="D92" s="133" t="s">
        <v>164</v>
      </c>
      <c r="E92" s="134" t="s">
        <v>310</v>
      </c>
      <c r="F92" s="135" t="s">
        <v>311</v>
      </c>
      <c r="G92" s="136" t="s">
        <v>167</v>
      </c>
      <c r="H92" s="137">
        <v>10</v>
      </c>
      <c r="I92" s="138"/>
      <c r="J92" s="139">
        <f>ROUND(I92*H92,2)</f>
        <v>0</v>
      </c>
      <c r="K92" s="135" t="s">
        <v>168</v>
      </c>
      <c r="L92" s="33"/>
      <c r="M92" s="140" t="s">
        <v>19</v>
      </c>
      <c r="N92" s="141" t="s">
        <v>43</v>
      </c>
      <c r="P92" s="142">
        <f>O92*H92</f>
        <v>0</v>
      </c>
      <c r="Q92" s="142">
        <v>0</v>
      </c>
      <c r="R92" s="142">
        <f>Q92*H92</f>
        <v>0</v>
      </c>
      <c r="S92" s="142">
        <v>0</v>
      </c>
      <c r="T92" s="143">
        <f>S92*H92</f>
        <v>0</v>
      </c>
      <c r="AR92" s="144" t="s">
        <v>169</v>
      </c>
      <c r="AT92" s="144" t="s">
        <v>164</v>
      </c>
      <c r="AU92" s="144" t="s">
        <v>79</v>
      </c>
      <c r="AY92" s="18" t="s">
        <v>160</v>
      </c>
      <c r="BE92" s="145">
        <f>IF(N92="základní",J92,0)</f>
        <v>0</v>
      </c>
      <c r="BF92" s="145">
        <f>IF(N92="snížená",J92,0)</f>
        <v>0</v>
      </c>
      <c r="BG92" s="145">
        <f>IF(N92="zákl. přenesená",J92,0)</f>
        <v>0</v>
      </c>
      <c r="BH92" s="145">
        <f>IF(N92="sníž. přenesená",J92,0)</f>
        <v>0</v>
      </c>
      <c r="BI92" s="145">
        <f>IF(N92="nulová",J92,0)</f>
        <v>0</v>
      </c>
      <c r="BJ92" s="18" t="s">
        <v>79</v>
      </c>
      <c r="BK92" s="145">
        <f>ROUND(I92*H92,2)</f>
        <v>0</v>
      </c>
      <c r="BL92" s="18" t="s">
        <v>169</v>
      </c>
      <c r="BM92" s="144" t="s">
        <v>244</v>
      </c>
    </row>
    <row r="93" spans="2:65" s="1" customFormat="1">
      <c r="B93" s="33"/>
      <c r="D93" s="146" t="s">
        <v>171</v>
      </c>
      <c r="F93" s="147" t="s">
        <v>311</v>
      </c>
      <c r="I93" s="148"/>
      <c r="L93" s="33"/>
      <c r="M93" s="149"/>
      <c r="T93" s="54"/>
      <c r="AT93" s="18" t="s">
        <v>171</v>
      </c>
      <c r="AU93" s="18" t="s">
        <v>79</v>
      </c>
    </row>
    <row r="94" spans="2:65" s="1" customFormat="1">
      <c r="B94" s="33"/>
      <c r="D94" s="150" t="s">
        <v>173</v>
      </c>
      <c r="F94" s="151" t="s">
        <v>312</v>
      </c>
      <c r="I94" s="148"/>
      <c r="L94" s="33"/>
      <c r="M94" s="149"/>
      <c r="T94" s="54"/>
      <c r="AT94" s="18" t="s">
        <v>173</v>
      </c>
      <c r="AU94" s="18" t="s">
        <v>79</v>
      </c>
    </row>
    <row r="95" spans="2:65" s="1" customFormat="1" ht="19.5">
      <c r="B95" s="33"/>
      <c r="D95" s="146" t="s">
        <v>175</v>
      </c>
      <c r="F95" s="152" t="s">
        <v>313</v>
      </c>
      <c r="I95" s="148"/>
      <c r="L95" s="33"/>
      <c r="M95" s="149"/>
      <c r="T95" s="54"/>
      <c r="AT95" s="18" t="s">
        <v>175</v>
      </c>
      <c r="AU95" s="18" t="s">
        <v>79</v>
      </c>
    </row>
    <row r="96" spans="2:65" s="1" customFormat="1" ht="16.5" customHeight="1">
      <c r="B96" s="33"/>
      <c r="C96" s="132" t="s">
        <v>314</v>
      </c>
      <c r="D96" s="181" t="s">
        <v>164</v>
      </c>
      <c r="E96" s="134" t="s">
        <v>315</v>
      </c>
      <c r="F96" s="135" t="s">
        <v>316</v>
      </c>
      <c r="G96" s="136" t="s">
        <v>243</v>
      </c>
      <c r="H96" s="137">
        <v>39</v>
      </c>
      <c r="I96" s="138"/>
      <c r="J96" s="139">
        <f>ROUND(I96*H96,2)</f>
        <v>0</v>
      </c>
      <c r="K96" s="135" t="s">
        <v>168</v>
      </c>
      <c r="L96" s="33"/>
      <c r="M96" s="140" t="s">
        <v>19</v>
      </c>
      <c r="N96" s="141" t="s">
        <v>43</v>
      </c>
      <c r="P96" s="142">
        <f>O96*H96</f>
        <v>0</v>
      </c>
      <c r="Q96" s="142">
        <v>0</v>
      </c>
      <c r="R96" s="142">
        <f>Q96*H96</f>
        <v>0</v>
      </c>
      <c r="S96" s="142">
        <v>0</v>
      </c>
      <c r="T96" s="143">
        <f>S96*H96</f>
        <v>0</v>
      </c>
      <c r="AR96" s="144" t="s">
        <v>244</v>
      </c>
      <c r="AT96" s="144" t="s">
        <v>164</v>
      </c>
      <c r="AU96" s="144" t="s">
        <v>79</v>
      </c>
      <c r="AY96" s="18" t="s">
        <v>160</v>
      </c>
      <c r="BE96" s="145">
        <f>IF(N96="základní",J96,0)</f>
        <v>0</v>
      </c>
      <c r="BF96" s="145">
        <f>IF(N96="snížená",J96,0)</f>
        <v>0</v>
      </c>
      <c r="BG96" s="145">
        <f>IF(N96="zákl. přenesená",J96,0)</f>
        <v>0</v>
      </c>
      <c r="BH96" s="145">
        <f>IF(N96="sníž. přenesená",J96,0)</f>
        <v>0</v>
      </c>
      <c r="BI96" s="145">
        <f>IF(N96="nulová",J96,0)</f>
        <v>0</v>
      </c>
      <c r="BJ96" s="18" t="s">
        <v>79</v>
      </c>
      <c r="BK96" s="145">
        <f>ROUND(I96*H96,2)</f>
        <v>0</v>
      </c>
      <c r="BL96" s="18" t="s">
        <v>244</v>
      </c>
      <c r="BM96" s="144" t="s">
        <v>317</v>
      </c>
    </row>
    <row r="97" spans="2:65" s="1" customFormat="1" ht="19.5">
      <c r="B97" s="33"/>
      <c r="D97" s="146" t="s">
        <v>171</v>
      </c>
      <c r="F97" s="147" t="s">
        <v>318</v>
      </c>
      <c r="I97" s="148"/>
      <c r="L97" s="33"/>
      <c r="M97" s="149"/>
      <c r="T97" s="54"/>
      <c r="AT97" s="18" t="s">
        <v>171</v>
      </c>
      <c r="AU97" s="18" t="s">
        <v>79</v>
      </c>
    </row>
    <row r="98" spans="2:65" s="1" customFormat="1">
      <c r="B98" s="33"/>
      <c r="D98" s="150" t="s">
        <v>173</v>
      </c>
      <c r="F98" s="151" t="s">
        <v>319</v>
      </c>
      <c r="I98" s="148"/>
      <c r="L98" s="33"/>
      <c r="M98" s="149"/>
      <c r="T98" s="54"/>
      <c r="AT98" s="18" t="s">
        <v>173</v>
      </c>
      <c r="AU98" s="18" t="s">
        <v>79</v>
      </c>
    </row>
    <row r="99" spans="2:65" s="12" customFormat="1">
      <c r="B99" s="153"/>
      <c r="D99" s="146" t="s">
        <v>177</v>
      </c>
      <c r="E99" s="154" t="s">
        <v>19</v>
      </c>
      <c r="F99" s="155" t="s">
        <v>320</v>
      </c>
      <c r="H99" s="154" t="s">
        <v>19</v>
      </c>
      <c r="I99" s="156"/>
      <c r="L99" s="153"/>
      <c r="M99" s="157"/>
      <c r="T99" s="158"/>
      <c r="AT99" s="154" t="s">
        <v>177</v>
      </c>
      <c r="AU99" s="154" t="s">
        <v>79</v>
      </c>
      <c r="AV99" s="12" t="s">
        <v>79</v>
      </c>
      <c r="AW99" s="12" t="s">
        <v>33</v>
      </c>
      <c r="AX99" s="12" t="s">
        <v>72</v>
      </c>
      <c r="AY99" s="154" t="s">
        <v>160</v>
      </c>
    </row>
    <row r="100" spans="2:65" s="13" customFormat="1">
      <c r="B100" s="159"/>
      <c r="D100" s="146" t="s">
        <v>177</v>
      </c>
      <c r="E100" s="160" t="s">
        <v>19</v>
      </c>
      <c r="F100" s="161" t="s">
        <v>321</v>
      </c>
      <c r="H100" s="162">
        <v>39</v>
      </c>
      <c r="I100" s="163"/>
      <c r="L100" s="159"/>
      <c r="M100" s="164"/>
      <c r="T100" s="165"/>
      <c r="AT100" s="160" t="s">
        <v>177</v>
      </c>
      <c r="AU100" s="160" t="s">
        <v>79</v>
      </c>
      <c r="AV100" s="13" t="s">
        <v>81</v>
      </c>
      <c r="AW100" s="13" t="s">
        <v>33</v>
      </c>
      <c r="AX100" s="13" t="s">
        <v>79</v>
      </c>
      <c r="AY100" s="160" t="s">
        <v>160</v>
      </c>
    </row>
    <row r="101" spans="2:65" s="1" customFormat="1" ht="21.75" customHeight="1">
      <c r="B101" s="33"/>
      <c r="C101" s="132" t="s">
        <v>322</v>
      </c>
      <c r="D101" s="133" t="s">
        <v>164</v>
      </c>
      <c r="E101" s="134" t="s">
        <v>323</v>
      </c>
      <c r="F101" s="135" t="s">
        <v>324</v>
      </c>
      <c r="G101" s="136" t="s">
        <v>243</v>
      </c>
      <c r="H101" s="137">
        <v>8</v>
      </c>
      <c r="I101" s="138"/>
      <c r="J101" s="139">
        <f>ROUND(I101*H101,2)</f>
        <v>0</v>
      </c>
      <c r="K101" s="135" t="s">
        <v>19</v>
      </c>
      <c r="L101" s="33"/>
      <c r="M101" s="140" t="s">
        <v>19</v>
      </c>
      <c r="N101" s="141" t="s">
        <v>43</v>
      </c>
      <c r="P101" s="142">
        <f>O101*H101</f>
        <v>0</v>
      </c>
      <c r="Q101" s="142">
        <v>0</v>
      </c>
      <c r="R101" s="142">
        <f>Q101*H101</f>
        <v>0</v>
      </c>
      <c r="S101" s="142">
        <v>0</v>
      </c>
      <c r="T101" s="143">
        <f>S101*H101</f>
        <v>0</v>
      </c>
      <c r="AR101" s="144" t="s">
        <v>169</v>
      </c>
      <c r="AT101" s="144" t="s">
        <v>164</v>
      </c>
      <c r="AU101" s="144" t="s">
        <v>79</v>
      </c>
      <c r="AY101" s="18" t="s">
        <v>160</v>
      </c>
      <c r="BE101" s="145">
        <f>IF(N101="základní",J101,0)</f>
        <v>0</v>
      </c>
      <c r="BF101" s="145">
        <f>IF(N101="snížená",J101,0)</f>
        <v>0</v>
      </c>
      <c r="BG101" s="145">
        <f>IF(N101="zákl. přenesená",J101,0)</f>
        <v>0</v>
      </c>
      <c r="BH101" s="145">
        <f>IF(N101="sníž. přenesená",J101,0)</f>
        <v>0</v>
      </c>
      <c r="BI101" s="145">
        <f>IF(N101="nulová",J101,0)</f>
        <v>0</v>
      </c>
      <c r="BJ101" s="18" t="s">
        <v>79</v>
      </c>
      <c r="BK101" s="145">
        <f>ROUND(I101*H101,2)</f>
        <v>0</v>
      </c>
      <c r="BL101" s="18" t="s">
        <v>169</v>
      </c>
      <c r="BM101" s="144" t="s">
        <v>325</v>
      </c>
    </row>
    <row r="102" spans="2:65" s="1" customFormat="1">
      <c r="B102" s="33"/>
      <c r="D102" s="146" t="s">
        <v>171</v>
      </c>
      <c r="F102" s="147" t="s">
        <v>324</v>
      </c>
      <c r="I102" s="148"/>
      <c r="L102" s="33"/>
      <c r="M102" s="149"/>
      <c r="T102" s="54"/>
      <c r="AT102" s="18" t="s">
        <v>171</v>
      </c>
      <c r="AU102" s="18" t="s">
        <v>79</v>
      </c>
    </row>
    <row r="103" spans="2:65" s="1" customFormat="1" ht="19.5">
      <c r="B103" s="33"/>
      <c r="D103" s="146" t="s">
        <v>175</v>
      </c>
      <c r="F103" s="152" t="s">
        <v>326</v>
      </c>
      <c r="I103" s="148"/>
      <c r="L103" s="33"/>
      <c r="M103" s="149"/>
      <c r="T103" s="54"/>
      <c r="AT103" s="18" t="s">
        <v>175</v>
      </c>
      <c r="AU103" s="18" t="s">
        <v>79</v>
      </c>
    </row>
    <row r="104" spans="2:65" s="13" customFormat="1">
      <c r="B104" s="159"/>
      <c r="D104" s="146" t="s">
        <v>177</v>
      </c>
      <c r="E104" s="160" t="s">
        <v>19</v>
      </c>
      <c r="F104" s="161" t="s">
        <v>327</v>
      </c>
      <c r="H104" s="162">
        <v>8</v>
      </c>
      <c r="I104" s="163"/>
      <c r="L104" s="159"/>
      <c r="M104" s="164"/>
      <c r="T104" s="165"/>
      <c r="AT104" s="160" t="s">
        <v>177</v>
      </c>
      <c r="AU104" s="160" t="s">
        <v>79</v>
      </c>
      <c r="AV104" s="13" t="s">
        <v>81</v>
      </c>
      <c r="AW104" s="13" t="s">
        <v>33</v>
      </c>
      <c r="AX104" s="13" t="s">
        <v>79</v>
      </c>
      <c r="AY104" s="160" t="s">
        <v>160</v>
      </c>
    </row>
    <row r="105" spans="2:65" s="11" customFormat="1" ht="25.9" customHeight="1">
      <c r="B105" s="120"/>
      <c r="D105" s="121" t="s">
        <v>71</v>
      </c>
      <c r="E105" s="122" t="s">
        <v>328</v>
      </c>
      <c r="F105" s="122" t="s">
        <v>329</v>
      </c>
      <c r="I105" s="123"/>
      <c r="J105" s="124">
        <f>BK105</f>
        <v>0</v>
      </c>
      <c r="L105" s="120"/>
      <c r="M105" s="125"/>
      <c r="P105" s="126">
        <f>SUM(P106:P110)</f>
        <v>0</v>
      </c>
      <c r="R105" s="126">
        <f>SUM(R106:R110)</f>
        <v>0</v>
      </c>
      <c r="T105" s="127">
        <f>SUM(T106:T110)</f>
        <v>0</v>
      </c>
      <c r="AR105" s="121" t="s">
        <v>79</v>
      </c>
      <c r="AT105" s="128" t="s">
        <v>71</v>
      </c>
      <c r="AU105" s="128" t="s">
        <v>72</v>
      </c>
      <c r="AY105" s="121" t="s">
        <v>160</v>
      </c>
      <c r="BK105" s="129">
        <f>SUM(BK106:BK110)</f>
        <v>0</v>
      </c>
    </row>
    <row r="106" spans="2:65" s="1" customFormat="1" ht="21.75" customHeight="1">
      <c r="B106" s="33"/>
      <c r="C106" s="132" t="s">
        <v>330</v>
      </c>
      <c r="D106" s="133" t="s">
        <v>164</v>
      </c>
      <c r="E106" s="134" t="s">
        <v>331</v>
      </c>
      <c r="F106" s="135" t="s">
        <v>332</v>
      </c>
      <c r="G106" s="136" t="s">
        <v>167</v>
      </c>
      <c r="H106" s="137">
        <v>128</v>
      </c>
      <c r="I106" s="138"/>
      <c r="J106" s="139">
        <f>ROUND(I106*H106,2)</f>
        <v>0</v>
      </c>
      <c r="K106" s="135" t="s">
        <v>168</v>
      </c>
      <c r="L106" s="33"/>
      <c r="M106" s="140" t="s">
        <v>19</v>
      </c>
      <c r="N106" s="141" t="s">
        <v>43</v>
      </c>
      <c r="P106" s="142">
        <f>O106*H106</f>
        <v>0</v>
      </c>
      <c r="Q106" s="142">
        <v>0</v>
      </c>
      <c r="R106" s="142">
        <f>Q106*H106</f>
        <v>0</v>
      </c>
      <c r="S106" s="142">
        <v>0</v>
      </c>
      <c r="T106" s="143">
        <f>S106*H106</f>
        <v>0</v>
      </c>
      <c r="AR106" s="144" t="s">
        <v>169</v>
      </c>
      <c r="AT106" s="144" t="s">
        <v>164</v>
      </c>
      <c r="AU106" s="144" t="s">
        <v>79</v>
      </c>
      <c r="AY106" s="18" t="s">
        <v>160</v>
      </c>
      <c r="BE106" s="145">
        <f>IF(N106="základní",J106,0)</f>
        <v>0</v>
      </c>
      <c r="BF106" s="145">
        <f>IF(N106="snížená",J106,0)</f>
        <v>0</v>
      </c>
      <c r="BG106" s="145">
        <f>IF(N106="zákl. přenesená",J106,0)</f>
        <v>0</v>
      </c>
      <c r="BH106" s="145">
        <f>IF(N106="sníž. přenesená",J106,0)</f>
        <v>0</v>
      </c>
      <c r="BI106" s="145">
        <f>IF(N106="nulová",J106,0)</f>
        <v>0</v>
      </c>
      <c r="BJ106" s="18" t="s">
        <v>79</v>
      </c>
      <c r="BK106" s="145">
        <f>ROUND(I106*H106,2)</f>
        <v>0</v>
      </c>
      <c r="BL106" s="18" t="s">
        <v>169</v>
      </c>
      <c r="BM106" s="144" t="s">
        <v>198</v>
      </c>
    </row>
    <row r="107" spans="2:65" s="1" customFormat="1">
      <c r="B107" s="33"/>
      <c r="D107" s="146" t="s">
        <v>171</v>
      </c>
      <c r="F107" s="147" t="s">
        <v>332</v>
      </c>
      <c r="I107" s="148"/>
      <c r="L107" s="33"/>
      <c r="M107" s="149"/>
      <c r="T107" s="54"/>
      <c r="AT107" s="18" t="s">
        <v>171</v>
      </c>
      <c r="AU107" s="18" t="s">
        <v>79</v>
      </c>
    </row>
    <row r="108" spans="2:65" s="1" customFormat="1">
      <c r="B108" s="33"/>
      <c r="D108" s="150" t="s">
        <v>173</v>
      </c>
      <c r="F108" s="151" t="s">
        <v>333</v>
      </c>
      <c r="I108" s="148"/>
      <c r="L108" s="33"/>
      <c r="M108" s="149"/>
      <c r="T108" s="54"/>
      <c r="AT108" s="18" t="s">
        <v>173</v>
      </c>
      <c r="AU108" s="18" t="s">
        <v>79</v>
      </c>
    </row>
    <row r="109" spans="2:65" s="1" customFormat="1" ht="19.5">
      <c r="B109" s="33"/>
      <c r="D109" s="146" t="s">
        <v>175</v>
      </c>
      <c r="F109" s="152" t="s">
        <v>334</v>
      </c>
      <c r="I109" s="148"/>
      <c r="L109" s="33"/>
      <c r="M109" s="149"/>
      <c r="T109" s="54"/>
      <c r="AT109" s="18" t="s">
        <v>175</v>
      </c>
      <c r="AU109" s="18" t="s">
        <v>79</v>
      </c>
    </row>
    <row r="110" spans="2:65" s="13" customFormat="1">
      <c r="B110" s="159"/>
      <c r="D110" s="146" t="s">
        <v>177</v>
      </c>
      <c r="E110" s="160" t="s">
        <v>19</v>
      </c>
      <c r="F110" s="161" t="s">
        <v>335</v>
      </c>
      <c r="H110" s="162">
        <v>128</v>
      </c>
      <c r="I110" s="163"/>
      <c r="L110" s="159"/>
      <c r="M110" s="164"/>
      <c r="T110" s="165"/>
      <c r="AT110" s="160" t="s">
        <v>177</v>
      </c>
      <c r="AU110" s="160" t="s">
        <v>79</v>
      </c>
      <c r="AV110" s="13" t="s">
        <v>81</v>
      </c>
      <c r="AW110" s="13" t="s">
        <v>33</v>
      </c>
      <c r="AX110" s="13" t="s">
        <v>79</v>
      </c>
      <c r="AY110" s="160" t="s">
        <v>160</v>
      </c>
    </row>
    <row r="111" spans="2:65" s="11" customFormat="1" ht="25.9" customHeight="1">
      <c r="B111" s="120"/>
      <c r="D111" s="121" t="s">
        <v>71</v>
      </c>
      <c r="E111" s="122" t="s">
        <v>336</v>
      </c>
      <c r="F111" s="122" t="s">
        <v>337</v>
      </c>
      <c r="I111" s="123"/>
      <c r="J111" s="124">
        <f>BK111</f>
        <v>0</v>
      </c>
      <c r="L111" s="120"/>
      <c r="M111" s="125"/>
      <c r="P111" s="126">
        <f>SUM(P112:P133)</f>
        <v>0</v>
      </c>
      <c r="R111" s="126">
        <f>SUM(R112:R133)</f>
        <v>0</v>
      </c>
      <c r="T111" s="127">
        <f>SUM(T112:T133)</f>
        <v>0</v>
      </c>
      <c r="AR111" s="121" t="s">
        <v>79</v>
      </c>
      <c r="AT111" s="128" t="s">
        <v>71</v>
      </c>
      <c r="AU111" s="128" t="s">
        <v>72</v>
      </c>
      <c r="AY111" s="121" t="s">
        <v>160</v>
      </c>
      <c r="BK111" s="129">
        <f>SUM(BK112:BK133)</f>
        <v>0</v>
      </c>
    </row>
    <row r="112" spans="2:65" s="1" customFormat="1" ht="16.5" customHeight="1">
      <c r="B112" s="33"/>
      <c r="C112" s="132" t="s">
        <v>338</v>
      </c>
      <c r="D112" s="181" t="s">
        <v>164</v>
      </c>
      <c r="E112" s="134" t="s">
        <v>339</v>
      </c>
      <c r="F112" s="135" t="s">
        <v>340</v>
      </c>
      <c r="G112" s="136" t="s">
        <v>167</v>
      </c>
      <c r="H112" s="137">
        <v>92</v>
      </c>
      <c r="I112" s="138"/>
      <c r="J112" s="139">
        <f>ROUND(I112*H112,2)</f>
        <v>0</v>
      </c>
      <c r="K112" s="135" t="s">
        <v>19</v>
      </c>
      <c r="L112" s="33"/>
      <c r="M112" s="140" t="s">
        <v>19</v>
      </c>
      <c r="N112" s="141" t="s">
        <v>43</v>
      </c>
      <c r="P112" s="142">
        <f>O112*H112</f>
        <v>0</v>
      </c>
      <c r="Q112" s="142">
        <v>0</v>
      </c>
      <c r="R112" s="142">
        <f>Q112*H112</f>
        <v>0</v>
      </c>
      <c r="S112" s="142">
        <v>0</v>
      </c>
      <c r="T112" s="143">
        <f>S112*H112</f>
        <v>0</v>
      </c>
      <c r="AR112" s="144" t="s">
        <v>169</v>
      </c>
      <c r="AT112" s="144" t="s">
        <v>164</v>
      </c>
      <c r="AU112" s="144" t="s">
        <v>79</v>
      </c>
      <c r="AY112" s="18" t="s">
        <v>160</v>
      </c>
      <c r="BE112" s="145">
        <f>IF(N112="základní",J112,0)</f>
        <v>0</v>
      </c>
      <c r="BF112" s="145">
        <f>IF(N112="snížená",J112,0)</f>
        <v>0</v>
      </c>
      <c r="BG112" s="145">
        <f>IF(N112="zákl. přenesená",J112,0)</f>
        <v>0</v>
      </c>
      <c r="BH112" s="145">
        <f>IF(N112="sníž. přenesená",J112,0)</f>
        <v>0</v>
      </c>
      <c r="BI112" s="145">
        <f>IF(N112="nulová",J112,0)</f>
        <v>0</v>
      </c>
      <c r="BJ112" s="18" t="s">
        <v>79</v>
      </c>
      <c r="BK112" s="145">
        <f>ROUND(I112*H112,2)</f>
        <v>0</v>
      </c>
      <c r="BL112" s="18" t="s">
        <v>169</v>
      </c>
      <c r="BM112" s="144" t="s">
        <v>341</v>
      </c>
    </row>
    <row r="113" spans="2:65" s="1" customFormat="1">
      <c r="B113" s="33"/>
      <c r="D113" s="146" t="s">
        <v>171</v>
      </c>
      <c r="F113" s="147" t="s">
        <v>340</v>
      </c>
      <c r="I113" s="148"/>
      <c r="L113" s="33"/>
      <c r="M113" s="149"/>
      <c r="T113" s="54"/>
      <c r="AT113" s="18" t="s">
        <v>171</v>
      </c>
      <c r="AU113" s="18" t="s">
        <v>79</v>
      </c>
    </row>
    <row r="114" spans="2:65" s="12" customFormat="1">
      <c r="B114" s="153"/>
      <c r="D114" s="146" t="s">
        <v>177</v>
      </c>
      <c r="E114" s="154" t="s">
        <v>19</v>
      </c>
      <c r="F114" s="155" t="s">
        <v>342</v>
      </c>
      <c r="H114" s="154" t="s">
        <v>19</v>
      </c>
      <c r="I114" s="156"/>
      <c r="L114" s="153"/>
      <c r="M114" s="157"/>
      <c r="T114" s="158"/>
      <c r="AT114" s="154" t="s">
        <v>177</v>
      </c>
      <c r="AU114" s="154" t="s">
        <v>79</v>
      </c>
      <c r="AV114" s="12" t="s">
        <v>79</v>
      </c>
      <c r="AW114" s="12" t="s">
        <v>33</v>
      </c>
      <c r="AX114" s="12" t="s">
        <v>72</v>
      </c>
      <c r="AY114" s="154" t="s">
        <v>160</v>
      </c>
    </row>
    <row r="115" spans="2:65" s="13" customFormat="1">
      <c r="B115" s="159"/>
      <c r="D115" s="146" t="s">
        <v>177</v>
      </c>
      <c r="E115" s="160" t="s">
        <v>19</v>
      </c>
      <c r="F115" s="161" t="s">
        <v>343</v>
      </c>
      <c r="H115" s="162">
        <v>92</v>
      </c>
      <c r="I115" s="163"/>
      <c r="L115" s="159"/>
      <c r="M115" s="164"/>
      <c r="T115" s="165"/>
      <c r="AT115" s="160" t="s">
        <v>177</v>
      </c>
      <c r="AU115" s="160" t="s">
        <v>79</v>
      </c>
      <c r="AV115" s="13" t="s">
        <v>81</v>
      </c>
      <c r="AW115" s="13" t="s">
        <v>33</v>
      </c>
      <c r="AX115" s="13" t="s">
        <v>79</v>
      </c>
      <c r="AY115" s="160" t="s">
        <v>160</v>
      </c>
    </row>
    <row r="116" spans="2:65" s="1" customFormat="1" ht="37.9" customHeight="1">
      <c r="B116" s="33"/>
      <c r="C116" s="166" t="s">
        <v>344</v>
      </c>
      <c r="D116" s="182" t="s">
        <v>184</v>
      </c>
      <c r="E116" s="168" t="s">
        <v>345</v>
      </c>
      <c r="F116" s="169" t="s">
        <v>346</v>
      </c>
      <c r="G116" s="170" t="s">
        <v>167</v>
      </c>
      <c r="H116" s="171">
        <v>-44</v>
      </c>
      <c r="I116" s="172"/>
      <c r="J116" s="173">
        <f>ROUND(I116*H116,2)</f>
        <v>0</v>
      </c>
      <c r="K116" s="169" t="s">
        <v>19</v>
      </c>
      <c r="L116" s="174"/>
      <c r="M116" s="175" t="s">
        <v>19</v>
      </c>
      <c r="N116" s="176" t="s">
        <v>43</v>
      </c>
      <c r="P116" s="142">
        <f>O116*H116</f>
        <v>0</v>
      </c>
      <c r="Q116" s="142">
        <v>0</v>
      </c>
      <c r="R116" s="142">
        <f>Q116*H116</f>
        <v>0</v>
      </c>
      <c r="S116" s="142">
        <v>0</v>
      </c>
      <c r="T116" s="143">
        <f>S116*H116</f>
        <v>0</v>
      </c>
      <c r="AR116" s="144" t="s">
        <v>187</v>
      </c>
      <c r="AT116" s="144" t="s">
        <v>184</v>
      </c>
      <c r="AU116" s="144" t="s">
        <v>79</v>
      </c>
      <c r="AY116" s="18" t="s">
        <v>160</v>
      </c>
      <c r="BE116" s="145">
        <f>IF(N116="základní",J116,0)</f>
        <v>0</v>
      </c>
      <c r="BF116" s="145">
        <f>IF(N116="snížená",J116,0)</f>
        <v>0</v>
      </c>
      <c r="BG116" s="145">
        <f>IF(N116="zákl. přenesená",J116,0)</f>
        <v>0</v>
      </c>
      <c r="BH116" s="145">
        <f>IF(N116="sníž. přenesená",J116,0)</f>
        <v>0</v>
      </c>
      <c r="BI116" s="145">
        <f>IF(N116="nulová",J116,0)</f>
        <v>0</v>
      </c>
      <c r="BJ116" s="18" t="s">
        <v>79</v>
      </c>
      <c r="BK116" s="145">
        <f>ROUND(I116*H116,2)</f>
        <v>0</v>
      </c>
      <c r="BL116" s="18" t="s">
        <v>169</v>
      </c>
      <c r="BM116" s="144" t="s">
        <v>347</v>
      </c>
    </row>
    <row r="117" spans="2:65" s="1" customFormat="1" ht="19.5">
      <c r="B117" s="33"/>
      <c r="D117" s="146" t="s">
        <v>171</v>
      </c>
      <c r="F117" s="147" t="s">
        <v>346</v>
      </c>
      <c r="I117" s="148"/>
      <c r="L117" s="33"/>
      <c r="M117" s="149"/>
      <c r="T117" s="54"/>
      <c r="AT117" s="18" t="s">
        <v>171</v>
      </c>
      <c r="AU117" s="18" t="s">
        <v>79</v>
      </c>
    </row>
    <row r="118" spans="2:65" s="1" customFormat="1" ht="19.5">
      <c r="B118" s="33"/>
      <c r="D118" s="146" t="s">
        <v>175</v>
      </c>
      <c r="F118" s="152" t="s">
        <v>348</v>
      </c>
      <c r="I118" s="148"/>
      <c r="L118" s="33"/>
      <c r="M118" s="149"/>
      <c r="T118" s="54"/>
      <c r="AT118" s="18" t="s">
        <v>175</v>
      </c>
      <c r="AU118" s="18" t="s">
        <v>79</v>
      </c>
    </row>
    <row r="119" spans="2:65" s="1" customFormat="1" ht="37.9" customHeight="1">
      <c r="B119" s="33"/>
      <c r="C119" s="166" t="s">
        <v>349</v>
      </c>
      <c r="D119" s="183" t="s">
        <v>184</v>
      </c>
      <c r="E119" s="168" t="s">
        <v>350</v>
      </c>
      <c r="F119" s="169" t="s">
        <v>346</v>
      </c>
      <c r="G119" s="170" t="s">
        <v>243</v>
      </c>
      <c r="H119" s="171">
        <v>44</v>
      </c>
      <c r="I119" s="172"/>
      <c r="J119" s="173">
        <f>ROUND(I119*H119,2)</f>
        <v>0</v>
      </c>
      <c r="K119" s="169" t="s">
        <v>19</v>
      </c>
      <c r="L119" s="174"/>
      <c r="M119" s="175" t="s">
        <v>19</v>
      </c>
      <c r="N119" s="176" t="s">
        <v>43</v>
      </c>
      <c r="P119" s="142">
        <f>O119*H119</f>
        <v>0</v>
      </c>
      <c r="Q119" s="142">
        <v>0</v>
      </c>
      <c r="R119" s="142">
        <f>Q119*H119</f>
        <v>0</v>
      </c>
      <c r="S119" s="142">
        <v>0</v>
      </c>
      <c r="T119" s="143">
        <f>S119*H119</f>
        <v>0</v>
      </c>
      <c r="AR119" s="144" t="s">
        <v>187</v>
      </c>
      <c r="AT119" s="144" t="s">
        <v>184</v>
      </c>
      <c r="AU119" s="144" t="s">
        <v>79</v>
      </c>
      <c r="AY119" s="18" t="s">
        <v>160</v>
      </c>
      <c r="BE119" s="145">
        <f>IF(N119="základní",J119,0)</f>
        <v>0</v>
      </c>
      <c r="BF119" s="145">
        <f>IF(N119="snížená",J119,0)</f>
        <v>0</v>
      </c>
      <c r="BG119" s="145">
        <f>IF(N119="zákl. přenesená",J119,0)</f>
        <v>0</v>
      </c>
      <c r="BH119" s="145">
        <f>IF(N119="sníž. přenesená",J119,0)</f>
        <v>0</v>
      </c>
      <c r="BI119" s="145">
        <f>IF(N119="nulová",J119,0)</f>
        <v>0</v>
      </c>
      <c r="BJ119" s="18" t="s">
        <v>79</v>
      </c>
      <c r="BK119" s="145">
        <f>ROUND(I119*H119,2)</f>
        <v>0</v>
      </c>
      <c r="BL119" s="18" t="s">
        <v>169</v>
      </c>
      <c r="BM119" s="144" t="s">
        <v>351</v>
      </c>
    </row>
    <row r="120" spans="2:65" s="1" customFormat="1" ht="19.5">
      <c r="B120" s="33"/>
      <c r="D120" s="146" t="s">
        <v>171</v>
      </c>
      <c r="F120" s="147" t="s">
        <v>346</v>
      </c>
      <c r="I120" s="148"/>
      <c r="L120" s="33"/>
      <c r="M120" s="149"/>
      <c r="T120" s="54"/>
      <c r="AT120" s="18" t="s">
        <v>171</v>
      </c>
      <c r="AU120" s="18" t="s">
        <v>79</v>
      </c>
    </row>
    <row r="121" spans="2:65" s="1" customFormat="1" ht="19.5">
      <c r="B121" s="33"/>
      <c r="D121" s="146" t="s">
        <v>175</v>
      </c>
      <c r="F121" s="152" t="s">
        <v>348</v>
      </c>
      <c r="I121" s="148"/>
      <c r="L121" s="33"/>
      <c r="M121" s="149"/>
      <c r="T121" s="54"/>
      <c r="AT121" s="18" t="s">
        <v>175</v>
      </c>
      <c r="AU121" s="18" t="s">
        <v>79</v>
      </c>
    </row>
    <row r="122" spans="2:65" s="1" customFormat="1" ht="37.9" customHeight="1">
      <c r="B122" s="33"/>
      <c r="C122" s="166" t="s">
        <v>352</v>
      </c>
      <c r="D122" s="182" t="s">
        <v>184</v>
      </c>
      <c r="E122" s="168" t="s">
        <v>353</v>
      </c>
      <c r="F122" s="169" t="s">
        <v>354</v>
      </c>
      <c r="G122" s="170" t="s">
        <v>167</v>
      </c>
      <c r="H122" s="171">
        <v>-6</v>
      </c>
      <c r="I122" s="172"/>
      <c r="J122" s="173">
        <f>ROUND(I122*H122,2)</f>
        <v>0</v>
      </c>
      <c r="K122" s="169" t="s">
        <v>19</v>
      </c>
      <c r="L122" s="174"/>
      <c r="M122" s="175" t="s">
        <v>19</v>
      </c>
      <c r="N122" s="176" t="s">
        <v>43</v>
      </c>
      <c r="P122" s="142">
        <f>O122*H122</f>
        <v>0</v>
      </c>
      <c r="Q122" s="142">
        <v>0</v>
      </c>
      <c r="R122" s="142">
        <f>Q122*H122</f>
        <v>0</v>
      </c>
      <c r="S122" s="142">
        <v>0</v>
      </c>
      <c r="T122" s="143">
        <f>S122*H122</f>
        <v>0</v>
      </c>
      <c r="AR122" s="144" t="s">
        <v>187</v>
      </c>
      <c r="AT122" s="144" t="s">
        <v>184</v>
      </c>
      <c r="AU122" s="144" t="s">
        <v>79</v>
      </c>
      <c r="AY122" s="18" t="s">
        <v>160</v>
      </c>
      <c r="BE122" s="145">
        <f>IF(N122="základní",J122,0)</f>
        <v>0</v>
      </c>
      <c r="BF122" s="145">
        <f>IF(N122="snížená",J122,0)</f>
        <v>0</v>
      </c>
      <c r="BG122" s="145">
        <f>IF(N122="zákl. přenesená",J122,0)</f>
        <v>0</v>
      </c>
      <c r="BH122" s="145">
        <f>IF(N122="sníž. přenesená",J122,0)</f>
        <v>0</v>
      </c>
      <c r="BI122" s="145">
        <f>IF(N122="nulová",J122,0)</f>
        <v>0</v>
      </c>
      <c r="BJ122" s="18" t="s">
        <v>79</v>
      </c>
      <c r="BK122" s="145">
        <f>ROUND(I122*H122,2)</f>
        <v>0</v>
      </c>
      <c r="BL122" s="18" t="s">
        <v>169</v>
      </c>
      <c r="BM122" s="144" t="s">
        <v>355</v>
      </c>
    </row>
    <row r="123" spans="2:65" s="1" customFormat="1" ht="29.25">
      <c r="B123" s="33"/>
      <c r="D123" s="146" t="s">
        <v>171</v>
      </c>
      <c r="F123" s="147" t="s">
        <v>356</v>
      </c>
      <c r="I123" s="148"/>
      <c r="L123" s="33"/>
      <c r="M123" s="149"/>
      <c r="T123" s="54"/>
      <c r="AT123" s="18" t="s">
        <v>171</v>
      </c>
      <c r="AU123" s="18" t="s">
        <v>79</v>
      </c>
    </row>
    <row r="124" spans="2:65" s="1" customFormat="1" ht="19.5">
      <c r="B124" s="33"/>
      <c r="D124" s="146" t="s">
        <v>175</v>
      </c>
      <c r="F124" s="152" t="s">
        <v>357</v>
      </c>
      <c r="I124" s="148"/>
      <c r="L124" s="33"/>
      <c r="M124" s="149"/>
      <c r="T124" s="54"/>
      <c r="AT124" s="18" t="s">
        <v>175</v>
      </c>
      <c r="AU124" s="18" t="s">
        <v>79</v>
      </c>
    </row>
    <row r="125" spans="2:65" s="1" customFormat="1" ht="37.9" customHeight="1">
      <c r="B125" s="33"/>
      <c r="C125" s="166" t="s">
        <v>358</v>
      </c>
      <c r="D125" s="183" t="s">
        <v>184</v>
      </c>
      <c r="E125" s="168" t="s">
        <v>359</v>
      </c>
      <c r="F125" s="169" t="s">
        <v>354</v>
      </c>
      <c r="G125" s="170" t="s">
        <v>243</v>
      </c>
      <c r="H125" s="171">
        <v>4</v>
      </c>
      <c r="I125" s="172"/>
      <c r="J125" s="173">
        <f>ROUND(I125*H125,2)</f>
        <v>0</v>
      </c>
      <c r="K125" s="169" t="s">
        <v>19</v>
      </c>
      <c r="L125" s="174"/>
      <c r="M125" s="175" t="s">
        <v>19</v>
      </c>
      <c r="N125" s="176" t="s">
        <v>43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187</v>
      </c>
      <c r="AT125" s="144" t="s">
        <v>184</v>
      </c>
      <c r="AU125" s="144" t="s">
        <v>79</v>
      </c>
      <c r="AY125" s="18" t="s">
        <v>160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8" t="s">
        <v>79</v>
      </c>
      <c r="BK125" s="145">
        <f>ROUND(I125*H125,2)</f>
        <v>0</v>
      </c>
      <c r="BL125" s="18" t="s">
        <v>169</v>
      </c>
      <c r="BM125" s="144" t="s">
        <v>360</v>
      </c>
    </row>
    <row r="126" spans="2:65" s="1" customFormat="1" ht="29.25">
      <c r="B126" s="33"/>
      <c r="D126" s="146" t="s">
        <v>171</v>
      </c>
      <c r="F126" s="147" t="s">
        <v>356</v>
      </c>
      <c r="I126" s="148"/>
      <c r="L126" s="33"/>
      <c r="M126" s="149"/>
      <c r="T126" s="54"/>
      <c r="AT126" s="18" t="s">
        <v>171</v>
      </c>
      <c r="AU126" s="18" t="s">
        <v>79</v>
      </c>
    </row>
    <row r="127" spans="2:65" s="1" customFormat="1" ht="19.5">
      <c r="B127" s="33"/>
      <c r="D127" s="146" t="s">
        <v>175</v>
      </c>
      <c r="F127" s="152" t="s">
        <v>357</v>
      </c>
      <c r="I127" s="148"/>
      <c r="L127" s="33"/>
      <c r="M127" s="149"/>
      <c r="T127" s="54"/>
      <c r="AT127" s="18" t="s">
        <v>175</v>
      </c>
      <c r="AU127" s="18" t="s">
        <v>79</v>
      </c>
    </row>
    <row r="128" spans="2:65" s="1" customFormat="1" ht="16.5" customHeight="1">
      <c r="B128" s="33"/>
      <c r="C128" s="132" t="s">
        <v>361</v>
      </c>
      <c r="D128" s="180" t="s">
        <v>164</v>
      </c>
      <c r="E128" s="134" t="s">
        <v>362</v>
      </c>
      <c r="F128" s="135" t="s">
        <v>363</v>
      </c>
      <c r="G128" s="136" t="s">
        <v>167</v>
      </c>
      <c r="H128" s="137">
        <v>-4</v>
      </c>
      <c r="I128" s="138"/>
      <c r="J128" s="139">
        <f>ROUND(I128*H128,2)</f>
        <v>0</v>
      </c>
      <c r="K128" s="135" t="s">
        <v>19</v>
      </c>
      <c r="L128" s="33"/>
      <c r="M128" s="140" t="s">
        <v>19</v>
      </c>
      <c r="N128" s="141" t="s">
        <v>43</v>
      </c>
      <c r="P128" s="142">
        <f>O128*H128</f>
        <v>0</v>
      </c>
      <c r="Q128" s="142">
        <v>0</v>
      </c>
      <c r="R128" s="142">
        <f>Q128*H128</f>
        <v>0</v>
      </c>
      <c r="S128" s="142">
        <v>0</v>
      </c>
      <c r="T128" s="143">
        <f>S128*H128</f>
        <v>0</v>
      </c>
      <c r="AR128" s="144" t="s">
        <v>169</v>
      </c>
      <c r="AT128" s="144" t="s">
        <v>164</v>
      </c>
      <c r="AU128" s="144" t="s">
        <v>79</v>
      </c>
      <c r="AY128" s="18" t="s">
        <v>160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8" t="s">
        <v>79</v>
      </c>
      <c r="BK128" s="145">
        <f>ROUND(I128*H128,2)</f>
        <v>0</v>
      </c>
      <c r="BL128" s="18" t="s">
        <v>169</v>
      </c>
      <c r="BM128" s="144" t="s">
        <v>364</v>
      </c>
    </row>
    <row r="129" spans="2:65" s="1" customFormat="1">
      <c r="B129" s="33"/>
      <c r="D129" s="146" t="s">
        <v>171</v>
      </c>
      <c r="F129" s="147" t="s">
        <v>363</v>
      </c>
      <c r="I129" s="148"/>
      <c r="L129" s="33"/>
      <c r="M129" s="149"/>
      <c r="T129" s="54"/>
      <c r="AT129" s="18" t="s">
        <v>171</v>
      </c>
      <c r="AU129" s="18" t="s">
        <v>79</v>
      </c>
    </row>
    <row r="130" spans="2:65" s="1" customFormat="1" ht="19.5">
      <c r="B130" s="33"/>
      <c r="D130" s="146" t="s">
        <v>175</v>
      </c>
      <c r="F130" s="152" t="s">
        <v>357</v>
      </c>
      <c r="I130" s="148"/>
      <c r="L130" s="33"/>
      <c r="M130" s="149"/>
      <c r="T130" s="54"/>
      <c r="AT130" s="18" t="s">
        <v>175</v>
      </c>
      <c r="AU130" s="18" t="s">
        <v>79</v>
      </c>
    </row>
    <row r="131" spans="2:65" s="1" customFormat="1" ht="16.5" customHeight="1">
      <c r="B131" s="33"/>
      <c r="C131" s="132" t="s">
        <v>365</v>
      </c>
      <c r="D131" s="181" t="s">
        <v>164</v>
      </c>
      <c r="E131" s="134" t="s">
        <v>366</v>
      </c>
      <c r="F131" s="135" t="s">
        <v>363</v>
      </c>
      <c r="G131" s="136" t="s">
        <v>243</v>
      </c>
      <c r="H131" s="137">
        <v>4</v>
      </c>
      <c r="I131" s="138"/>
      <c r="J131" s="139">
        <f>ROUND(I131*H131,2)</f>
        <v>0</v>
      </c>
      <c r="K131" s="135" t="s">
        <v>19</v>
      </c>
      <c r="L131" s="33"/>
      <c r="M131" s="140" t="s">
        <v>19</v>
      </c>
      <c r="N131" s="141" t="s">
        <v>43</v>
      </c>
      <c r="P131" s="142">
        <f>O131*H131</f>
        <v>0</v>
      </c>
      <c r="Q131" s="142">
        <v>0</v>
      </c>
      <c r="R131" s="142">
        <f>Q131*H131</f>
        <v>0</v>
      </c>
      <c r="S131" s="142">
        <v>0</v>
      </c>
      <c r="T131" s="143">
        <f>S131*H131</f>
        <v>0</v>
      </c>
      <c r="AR131" s="144" t="s">
        <v>169</v>
      </c>
      <c r="AT131" s="144" t="s">
        <v>164</v>
      </c>
      <c r="AU131" s="144" t="s">
        <v>79</v>
      </c>
      <c r="AY131" s="18" t="s">
        <v>160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8" t="s">
        <v>79</v>
      </c>
      <c r="BK131" s="145">
        <f>ROUND(I131*H131,2)</f>
        <v>0</v>
      </c>
      <c r="BL131" s="18" t="s">
        <v>169</v>
      </c>
      <c r="BM131" s="144" t="s">
        <v>367</v>
      </c>
    </row>
    <row r="132" spans="2:65" s="1" customFormat="1">
      <c r="B132" s="33"/>
      <c r="D132" s="146" t="s">
        <v>171</v>
      </c>
      <c r="F132" s="147" t="s">
        <v>363</v>
      </c>
      <c r="I132" s="148"/>
      <c r="L132" s="33"/>
      <c r="M132" s="149"/>
      <c r="T132" s="54"/>
      <c r="AT132" s="18" t="s">
        <v>171</v>
      </c>
      <c r="AU132" s="18" t="s">
        <v>79</v>
      </c>
    </row>
    <row r="133" spans="2:65" s="1" customFormat="1" ht="19.5">
      <c r="B133" s="33"/>
      <c r="D133" s="146" t="s">
        <v>175</v>
      </c>
      <c r="F133" s="152" t="s">
        <v>357</v>
      </c>
      <c r="I133" s="148"/>
      <c r="L133" s="33"/>
      <c r="M133" s="149"/>
      <c r="T133" s="54"/>
      <c r="AT133" s="18" t="s">
        <v>175</v>
      </c>
      <c r="AU133" s="18" t="s">
        <v>79</v>
      </c>
    </row>
    <row r="134" spans="2:65" s="11" customFormat="1" ht="25.9" customHeight="1">
      <c r="B134" s="120"/>
      <c r="D134" s="121" t="s">
        <v>71</v>
      </c>
      <c r="E134" s="122" t="s">
        <v>368</v>
      </c>
      <c r="F134" s="122" t="s">
        <v>369</v>
      </c>
      <c r="I134" s="123"/>
      <c r="J134" s="124">
        <f>BK134</f>
        <v>0</v>
      </c>
      <c r="L134" s="120"/>
      <c r="M134" s="125"/>
      <c r="P134" s="126">
        <f>SUM(P135:P139)</f>
        <v>0</v>
      </c>
      <c r="R134" s="126">
        <f>SUM(R135:R139)</f>
        <v>0</v>
      </c>
      <c r="T134" s="127">
        <f>SUM(T135:T139)</f>
        <v>0</v>
      </c>
      <c r="AR134" s="121" t="s">
        <v>79</v>
      </c>
      <c r="AT134" s="128" t="s">
        <v>71</v>
      </c>
      <c r="AU134" s="128" t="s">
        <v>72</v>
      </c>
      <c r="AY134" s="121" t="s">
        <v>160</v>
      </c>
      <c r="BK134" s="129">
        <f>SUM(BK135:BK139)</f>
        <v>0</v>
      </c>
    </row>
    <row r="135" spans="2:65" s="1" customFormat="1" ht="16.5" customHeight="1">
      <c r="B135" s="33"/>
      <c r="C135" s="132" t="s">
        <v>370</v>
      </c>
      <c r="D135" s="133" t="s">
        <v>164</v>
      </c>
      <c r="E135" s="134" t="s">
        <v>371</v>
      </c>
      <c r="F135" s="135" t="s">
        <v>372</v>
      </c>
      <c r="G135" s="136" t="s">
        <v>167</v>
      </c>
      <c r="H135" s="137">
        <v>32</v>
      </c>
      <c r="I135" s="138"/>
      <c r="J135" s="139">
        <f>ROUND(I135*H135,2)</f>
        <v>0</v>
      </c>
      <c r="K135" s="135" t="s">
        <v>168</v>
      </c>
      <c r="L135" s="33"/>
      <c r="M135" s="140" t="s">
        <v>19</v>
      </c>
      <c r="N135" s="141" t="s">
        <v>43</v>
      </c>
      <c r="P135" s="142">
        <f>O135*H135</f>
        <v>0</v>
      </c>
      <c r="Q135" s="142">
        <v>0</v>
      </c>
      <c r="R135" s="142">
        <f>Q135*H135</f>
        <v>0</v>
      </c>
      <c r="S135" s="142">
        <v>0</v>
      </c>
      <c r="T135" s="143">
        <f>S135*H135</f>
        <v>0</v>
      </c>
      <c r="AR135" s="144" t="s">
        <v>169</v>
      </c>
      <c r="AT135" s="144" t="s">
        <v>164</v>
      </c>
      <c r="AU135" s="144" t="s">
        <v>79</v>
      </c>
      <c r="AY135" s="18" t="s">
        <v>160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8" t="s">
        <v>79</v>
      </c>
      <c r="BK135" s="145">
        <f>ROUND(I135*H135,2)</f>
        <v>0</v>
      </c>
      <c r="BL135" s="18" t="s">
        <v>169</v>
      </c>
      <c r="BM135" s="144" t="s">
        <v>373</v>
      </c>
    </row>
    <row r="136" spans="2:65" s="1" customFormat="1">
      <c r="B136" s="33"/>
      <c r="D136" s="146" t="s">
        <v>171</v>
      </c>
      <c r="F136" s="147" t="s">
        <v>372</v>
      </c>
      <c r="I136" s="148"/>
      <c r="L136" s="33"/>
      <c r="M136" s="149"/>
      <c r="T136" s="54"/>
      <c r="AT136" s="18" t="s">
        <v>171</v>
      </c>
      <c r="AU136" s="18" t="s">
        <v>79</v>
      </c>
    </row>
    <row r="137" spans="2:65" s="1" customFormat="1">
      <c r="B137" s="33"/>
      <c r="D137" s="150" t="s">
        <v>173</v>
      </c>
      <c r="F137" s="151" t="s">
        <v>374</v>
      </c>
      <c r="I137" s="148"/>
      <c r="L137" s="33"/>
      <c r="M137" s="149"/>
      <c r="T137" s="54"/>
      <c r="AT137" s="18" t="s">
        <v>173</v>
      </c>
      <c r="AU137" s="18" t="s">
        <v>79</v>
      </c>
    </row>
    <row r="138" spans="2:65" s="1" customFormat="1" ht="19.5">
      <c r="B138" s="33"/>
      <c r="D138" s="146" t="s">
        <v>175</v>
      </c>
      <c r="F138" s="152" t="s">
        <v>375</v>
      </c>
      <c r="I138" s="148"/>
      <c r="L138" s="33"/>
      <c r="M138" s="149"/>
      <c r="T138" s="54"/>
      <c r="AT138" s="18" t="s">
        <v>175</v>
      </c>
      <c r="AU138" s="18" t="s">
        <v>79</v>
      </c>
    </row>
    <row r="139" spans="2:65" s="13" customFormat="1">
      <c r="B139" s="159"/>
      <c r="D139" s="146" t="s">
        <v>177</v>
      </c>
      <c r="E139" s="160" t="s">
        <v>19</v>
      </c>
      <c r="F139" s="161" t="s">
        <v>376</v>
      </c>
      <c r="H139" s="162">
        <v>32</v>
      </c>
      <c r="I139" s="163"/>
      <c r="L139" s="159"/>
      <c r="M139" s="164"/>
      <c r="T139" s="165"/>
      <c r="AT139" s="160" t="s">
        <v>177</v>
      </c>
      <c r="AU139" s="160" t="s">
        <v>79</v>
      </c>
      <c r="AV139" s="13" t="s">
        <v>81</v>
      </c>
      <c r="AW139" s="13" t="s">
        <v>33</v>
      </c>
      <c r="AX139" s="13" t="s">
        <v>79</v>
      </c>
      <c r="AY139" s="160" t="s">
        <v>160</v>
      </c>
    </row>
    <row r="140" spans="2:65" s="11" customFormat="1" ht="25.9" customHeight="1">
      <c r="B140" s="120"/>
      <c r="D140" s="121" t="s">
        <v>71</v>
      </c>
      <c r="E140" s="122" t="s">
        <v>377</v>
      </c>
      <c r="F140" s="122" t="s">
        <v>378</v>
      </c>
      <c r="I140" s="123"/>
      <c r="J140" s="124">
        <f>BK140</f>
        <v>0</v>
      </c>
      <c r="L140" s="120"/>
      <c r="M140" s="125"/>
      <c r="P140" s="126">
        <f>SUM(P141:P144)</f>
        <v>0</v>
      </c>
      <c r="R140" s="126">
        <f>SUM(R141:R144)</f>
        <v>0</v>
      </c>
      <c r="T140" s="127">
        <f>SUM(T141:T144)</f>
        <v>0</v>
      </c>
      <c r="AR140" s="121" t="s">
        <v>79</v>
      </c>
      <c r="AT140" s="128" t="s">
        <v>71</v>
      </c>
      <c r="AU140" s="128" t="s">
        <v>72</v>
      </c>
      <c r="AY140" s="121" t="s">
        <v>160</v>
      </c>
      <c r="BK140" s="129">
        <f>SUM(BK141:BK144)</f>
        <v>0</v>
      </c>
    </row>
    <row r="141" spans="2:65" s="1" customFormat="1" ht="16.5" customHeight="1">
      <c r="B141" s="33"/>
      <c r="C141" s="132" t="s">
        <v>379</v>
      </c>
      <c r="D141" s="133" t="s">
        <v>164</v>
      </c>
      <c r="E141" s="134" t="s">
        <v>380</v>
      </c>
      <c r="F141" s="135" t="s">
        <v>381</v>
      </c>
      <c r="G141" s="136" t="s">
        <v>382</v>
      </c>
      <c r="H141" s="184"/>
      <c r="I141" s="138"/>
      <c r="J141" s="139">
        <f>ROUND(I141*H141,2)</f>
        <v>0</v>
      </c>
      <c r="K141" s="135" t="s">
        <v>168</v>
      </c>
      <c r="L141" s="33"/>
      <c r="M141" s="140" t="s">
        <v>19</v>
      </c>
      <c r="N141" s="141" t="s">
        <v>43</v>
      </c>
      <c r="P141" s="142">
        <f>O141*H141</f>
        <v>0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AR141" s="144" t="s">
        <v>169</v>
      </c>
      <c r="AT141" s="144" t="s">
        <v>164</v>
      </c>
      <c r="AU141" s="144" t="s">
        <v>79</v>
      </c>
      <c r="AY141" s="18" t="s">
        <v>160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8" t="s">
        <v>79</v>
      </c>
      <c r="BK141" s="145">
        <f>ROUND(I141*H141,2)</f>
        <v>0</v>
      </c>
      <c r="BL141" s="18" t="s">
        <v>169</v>
      </c>
      <c r="BM141" s="144" t="s">
        <v>383</v>
      </c>
    </row>
    <row r="142" spans="2:65" s="1" customFormat="1">
      <c r="B142" s="33"/>
      <c r="D142" s="146" t="s">
        <v>171</v>
      </c>
      <c r="F142" s="147" t="s">
        <v>381</v>
      </c>
      <c r="I142" s="148"/>
      <c r="L142" s="33"/>
      <c r="M142" s="149"/>
      <c r="T142" s="54"/>
      <c r="AT142" s="18" t="s">
        <v>171</v>
      </c>
      <c r="AU142" s="18" t="s">
        <v>79</v>
      </c>
    </row>
    <row r="143" spans="2:65" s="1" customFormat="1">
      <c r="B143" s="33"/>
      <c r="D143" s="150" t="s">
        <v>173</v>
      </c>
      <c r="F143" s="151" t="s">
        <v>384</v>
      </c>
      <c r="I143" s="148"/>
      <c r="L143" s="33"/>
      <c r="M143" s="149"/>
      <c r="T143" s="54"/>
      <c r="AT143" s="18" t="s">
        <v>173</v>
      </c>
      <c r="AU143" s="18" t="s">
        <v>79</v>
      </c>
    </row>
    <row r="144" spans="2:65" s="1" customFormat="1" ht="19.5">
      <c r="B144" s="33"/>
      <c r="D144" s="146" t="s">
        <v>175</v>
      </c>
      <c r="F144" s="152" t="s">
        <v>385</v>
      </c>
      <c r="I144" s="148"/>
      <c r="L144" s="33"/>
      <c r="M144" s="177"/>
      <c r="N144" s="178"/>
      <c r="O144" s="178"/>
      <c r="P144" s="178"/>
      <c r="Q144" s="178"/>
      <c r="R144" s="178"/>
      <c r="S144" s="178"/>
      <c r="T144" s="179"/>
      <c r="AT144" s="18" t="s">
        <v>175</v>
      </c>
      <c r="AU144" s="18" t="s">
        <v>79</v>
      </c>
    </row>
    <row r="145" spans="2:12" s="1" customFormat="1" ht="6.95" customHeight="1">
      <c r="B145" s="42"/>
      <c r="C145" s="43"/>
      <c r="D145" s="43"/>
      <c r="E145" s="43"/>
      <c r="F145" s="43"/>
      <c r="G145" s="43"/>
      <c r="H145" s="43"/>
      <c r="I145" s="43"/>
      <c r="J145" s="43"/>
      <c r="K145" s="43"/>
      <c r="L145" s="33"/>
    </row>
  </sheetData>
  <sheetProtection algorithmName="SHA-512" hashValue="TDKzmSh8Fyby7oXhCVzdW05vC7m2Ktr3c3hk+cx2c9RdsccslJzo2amh89ivoftj5QC9kHOLLTin2zBEsYKcSw==" saltValue="Xf/npUhXki35CsHL6bWXNfH43HXo/HVfJs3h0vv3qrVP4IimftXQm+KP9skb5Dasqia9XHArj8ip73uITvpnCA==" spinCount="100000" sheet="1" objects="1" scenarios="1" formatColumns="0" formatRows="0" autoFilter="0"/>
  <autoFilter ref="C89:K144" xr:uid="{00000000-0009-0000-0000-000004000000}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hyperlinks>
    <hyperlink ref="F94" r:id="rId1" xr:uid="{00000000-0004-0000-0400-000000000000}"/>
    <hyperlink ref="F98" r:id="rId2" xr:uid="{00000000-0004-0000-0400-000001000000}"/>
    <hyperlink ref="F108" r:id="rId3" xr:uid="{00000000-0004-0000-0400-000002000000}"/>
    <hyperlink ref="F137" r:id="rId4" xr:uid="{00000000-0004-0000-0400-000003000000}"/>
    <hyperlink ref="F143" r:id="rId5" xr:uid="{00000000-0004-0000-0400-000004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6"/>
  <headerFooter>
    <oddFooter>&amp;CStrana &amp;P z &amp;N</oddFooter>
  </headerFooter>
  <drawing r:id="rId7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96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8" t="s">
        <v>98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5" customHeight="1">
      <c r="B4" s="21"/>
      <c r="D4" s="22" t="s">
        <v>132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37" t="str">
        <f>'Rekapitulace stavby'!K6</f>
        <v>Práce a dodávky specifikované v Dodatku č.2 k Dílu IV. dokumentace MVS</v>
      </c>
      <c r="F7" s="338"/>
      <c r="G7" s="338"/>
      <c r="H7" s="338"/>
      <c r="L7" s="21"/>
    </row>
    <row r="8" spans="2:46" ht="12" customHeight="1">
      <c r="B8" s="21"/>
      <c r="D8" s="28" t="s">
        <v>133</v>
      </c>
      <c r="L8" s="21"/>
    </row>
    <row r="9" spans="2:46" s="1" customFormat="1" ht="16.5" customHeight="1">
      <c r="B9" s="33"/>
      <c r="E9" s="337" t="s">
        <v>134</v>
      </c>
      <c r="F9" s="336"/>
      <c r="G9" s="336"/>
      <c r="H9" s="336"/>
      <c r="L9" s="33"/>
    </row>
    <row r="10" spans="2:46" s="1" customFormat="1" ht="12" customHeight="1">
      <c r="B10" s="33"/>
      <c r="D10" s="28" t="s">
        <v>135</v>
      </c>
      <c r="L10" s="33"/>
    </row>
    <row r="11" spans="2:46" s="1" customFormat="1" ht="16.5" customHeight="1">
      <c r="B11" s="33"/>
      <c r="E11" s="331" t="s">
        <v>386</v>
      </c>
      <c r="F11" s="336"/>
      <c r="G11" s="336"/>
      <c r="H11" s="336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3. 7. 2025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19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19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29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39" t="str">
        <f>'Rekapitulace stavby'!E14</f>
        <v>Vyplň údaj</v>
      </c>
      <c r="F20" s="323"/>
      <c r="G20" s="323"/>
      <c r="H20" s="323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31</v>
      </c>
      <c r="I22" s="28" t="s">
        <v>26</v>
      </c>
      <c r="J22" s="26" t="s">
        <v>19</v>
      </c>
      <c r="L22" s="33"/>
    </row>
    <row r="23" spans="2:12" s="1" customFormat="1" ht="18" customHeight="1">
      <c r="B23" s="33"/>
      <c r="E23" s="26" t="s">
        <v>32</v>
      </c>
      <c r="I23" s="28" t="s">
        <v>28</v>
      </c>
      <c r="J23" s="26" t="s">
        <v>19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34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>
      <c r="B26" s="33"/>
      <c r="E26" s="26" t="str">
        <f>IF('Rekapitulace stavby'!E20="","",'Rekapitulace stavby'!E20)</f>
        <v xml:space="preserve"> </v>
      </c>
      <c r="I26" s="28" t="s">
        <v>28</v>
      </c>
      <c r="J26" s="26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36</v>
      </c>
      <c r="L28" s="33"/>
    </row>
    <row r="29" spans="2:12" s="7" customFormat="1" ht="214.5" customHeight="1">
      <c r="B29" s="92"/>
      <c r="E29" s="327" t="s">
        <v>137</v>
      </c>
      <c r="F29" s="327"/>
      <c r="G29" s="327"/>
      <c r="H29" s="327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38</v>
      </c>
      <c r="J32" s="64">
        <f>ROUND(J87,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40</v>
      </c>
      <c r="I34" s="36" t="s">
        <v>39</v>
      </c>
      <c r="J34" s="36" t="s">
        <v>41</v>
      </c>
      <c r="L34" s="33"/>
    </row>
    <row r="35" spans="2:12" s="1" customFormat="1" ht="14.45" customHeight="1">
      <c r="B35" s="33"/>
      <c r="D35" s="53" t="s">
        <v>42</v>
      </c>
      <c r="E35" s="28" t="s">
        <v>43</v>
      </c>
      <c r="F35" s="84">
        <f>ROUND((SUM(BE87:BE95)),  2)</f>
        <v>0</v>
      </c>
      <c r="I35" s="94">
        <v>0.21</v>
      </c>
      <c r="J35" s="84">
        <f>ROUND(((SUM(BE87:BE95))*I35),  2)</f>
        <v>0</v>
      </c>
      <c r="L35" s="33"/>
    </row>
    <row r="36" spans="2:12" s="1" customFormat="1" ht="14.45" customHeight="1">
      <c r="B36" s="33"/>
      <c r="E36" s="28" t="s">
        <v>44</v>
      </c>
      <c r="F36" s="84">
        <f>ROUND((SUM(BF87:BF95)),  2)</f>
        <v>0</v>
      </c>
      <c r="I36" s="94">
        <v>0.12</v>
      </c>
      <c r="J36" s="84">
        <f>ROUND(((SUM(BF87:BF95))*I36),  2)</f>
        <v>0</v>
      </c>
      <c r="L36" s="33"/>
    </row>
    <row r="37" spans="2:12" s="1" customFormat="1" ht="14.45" hidden="1" customHeight="1">
      <c r="B37" s="33"/>
      <c r="E37" s="28" t="s">
        <v>45</v>
      </c>
      <c r="F37" s="84">
        <f>ROUND((SUM(BG87:BG95)),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46</v>
      </c>
      <c r="F38" s="84">
        <f>ROUND((SUM(BH87:BH95)),  2)</f>
        <v>0</v>
      </c>
      <c r="I38" s="94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47</v>
      </c>
      <c r="F39" s="84">
        <f>ROUND((SUM(BI87:BI95)),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48</v>
      </c>
      <c r="E41" s="55"/>
      <c r="F41" s="55"/>
      <c r="G41" s="97" t="s">
        <v>49</v>
      </c>
      <c r="H41" s="98" t="s">
        <v>50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138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37" t="str">
        <f>E7</f>
        <v>Práce a dodávky specifikované v Dodatku č.2 k Dílu IV. dokumentace MVS</v>
      </c>
      <c r="F50" s="338"/>
      <c r="G50" s="338"/>
      <c r="H50" s="338"/>
      <c r="L50" s="33"/>
    </row>
    <row r="51" spans="2:47" ht="12" customHeight="1">
      <c r="B51" s="21"/>
      <c r="C51" s="28" t="s">
        <v>133</v>
      </c>
      <c r="L51" s="21"/>
    </row>
    <row r="52" spans="2:47" s="1" customFormat="1" ht="16.5" customHeight="1">
      <c r="B52" s="33"/>
      <c r="E52" s="337" t="s">
        <v>134</v>
      </c>
      <c r="F52" s="336"/>
      <c r="G52" s="336"/>
      <c r="H52" s="336"/>
      <c r="L52" s="33"/>
    </row>
    <row r="53" spans="2:47" s="1" customFormat="1" ht="12" customHeight="1">
      <c r="B53" s="33"/>
      <c r="C53" s="28" t="s">
        <v>135</v>
      </c>
      <c r="L53" s="33"/>
    </row>
    <row r="54" spans="2:47" s="1" customFormat="1" ht="16.5" customHeight="1">
      <c r="B54" s="33"/>
      <c r="E54" s="331" t="str">
        <f>E11</f>
        <v>SO 703.1_700 - Garáže u skladu kyslíku - Silnoproudé rozvody vč. osvětlení</v>
      </c>
      <c r="F54" s="336"/>
      <c r="G54" s="336"/>
      <c r="H54" s="336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Letiště Čáslav</v>
      </c>
      <c r="I56" s="28" t="s">
        <v>23</v>
      </c>
      <c r="J56" s="50" t="str">
        <f>IF(J14="","",J14)</f>
        <v>3. 7. 2025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>Česká Republika - Ministerstvo obrany ČR</v>
      </c>
      <c r="I58" s="28" t="s">
        <v>31</v>
      </c>
      <c r="J58" s="31" t="str">
        <f>E23</f>
        <v xml:space="preserve">AGA-Letiště, s.r.o. </v>
      </c>
      <c r="L58" s="33"/>
    </row>
    <row r="59" spans="2:47" s="1" customFormat="1" ht="15.2" customHeight="1">
      <c r="B59" s="33"/>
      <c r="C59" s="28" t="s">
        <v>29</v>
      </c>
      <c r="F59" s="26" t="str">
        <f>IF(E20="","",E20)</f>
        <v>Vyplň údaj</v>
      </c>
      <c r="I59" s="28" t="s">
        <v>34</v>
      </c>
      <c r="J59" s="31" t="str">
        <f>E26</f>
        <v xml:space="preserve"> 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139</v>
      </c>
      <c r="D61" s="95"/>
      <c r="E61" s="95"/>
      <c r="F61" s="95"/>
      <c r="G61" s="95"/>
      <c r="H61" s="95"/>
      <c r="I61" s="95"/>
      <c r="J61" s="102" t="s">
        <v>140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70</v>
      </c>
      <c r="J63" s="64">
        <f>J87</f>
        <v>0</v>
      </c>
      <c r="L63" s="33"/>
      <c r="AU63" s="18" t="s">
        <v>141</v>
      </c>
    </row>
    <row r="64" spans="2:47" s="8" customFormat="1" ht="24.95" customHeight="1">
      <c r="B64" s="104"/>
      <c r="D64" s="105" t="s">
        <v>387</v>
      </c>
      <c r="E64" s="106"/>
      <c r="F64" s="106"/>
      <c r="G64" s="106"/>
      <c r="H64" s="106"/>
      <c r="I64" s="106"/>
      <c r="J64" s="107">
        <f>J88</f>
        <v>0</v>
      </c>
      <c r="L64" s="104"/>
    </row>
    <row r="65" spans="2:12" s="8" customFormat="1" ht="24.95" customHeight="1">
      <c r="B65" s="104"/>
      <c r="D65" s="105" t="s">
        <v>307</v>
      </c>
      <c r="E65" s="106"/>
      <c r="F65" s="106"/>
      <c r="G65" s="106"/>
      <c r="H65" s="106"/>
      <c r="I65" s="106"/>
      <c r="J65" s="107">
        <f>J91</f>
        <v>0</v>
      </c>
      <c r="L65" s="104"/>
    </row>
    <row r="66" spans="2:12" s="1" customFormat="1" ht="21.75" customHeight="1">
      <c r="B66" s="33"/>
      <c r="L66" s="33"/>
    </row>
    <row r="67" spans="2:12" s="1" customFormat="1" ht="6.95" customHeight="1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71" spans="2:12" s="1" customFormat="1" ht="6.95" customHeight="1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5" customHeight="1">
      <c r="B72" s="33"/>
      <c r="C72" s="22" t="s">
        <v>145</v>
      </c>
      <c r="L72" s="33"/>
    </row>
    <row r="73" spans="2:12" s="1" customFormat="1" ht="6.95" customHeight="1">
      <c r="B73" s="33"/>
      <c r="L73" s="33"/>
    </row>
    <row r="74" spans="2:12" s="1" customFormat="1" ht="12" customHeight="1">
      <c r="B74" s="33"/>
      <c r="C74" s="28" t="s">
        <v>16</v>
      </c>
      <c r="L74" s="33"/>
    </row>
    <row r="75" spans="2:12" s="1" customFormat="1" ht="16.5" customHeight="1">
      <c r="B75" s="33"/>
      <c r="E75" s="337" t="str">
        <f>E7</f>
        <v>Práce a dodávky specifikované v Dodatku č.2 k Dílu IV. dokumentace MVS</v>
      </c>
      <c r="F75" s="338"/>
      <c r="G75" s="338"/>
      <c r="H75" s="338"/>
      <c r="L75" s="33"/>
    </row>
    <row r="76" spans="2:12" ht="12" customHeight="1">
      <c r="B76" s="21"/>
      <c r="C76" s="28" t="s">
        <v>133</v>
      </c>
      <c r="L76" s="21"/>
    </row>
    <row r="77" spans="2:12" s="1" customFormat="1" ht="16.5" customHeight="1">
      <c r="B77" s="33"/>
      <c r="E77" s="337" t="s">
        <v>134</v>
      </c>
      <c r="F77" s="336"/>
      <c r="G77" s="336"/>
      <c r="H77" s="336"/>
      <c r="L77" s="33"/>
    </row>
    <row r="78" spans="2:12" s="1" customFormat="1" ht="12" customHeight="1">
      <c r="B78" s="33"/>
      <c r="C78" s="28" t="s">
        <v>135</v>
      </c>
      <c r="L78" s="33"/>
    </row>
    <row r="79" spans="2:12" s="1" customFormat="1" ht="16.5" customHeight="1">
      <c r="B79" s="33"/>
      <c r="E79" s="331" t="str">
        <f>E11</f>
        <v>SO 703.1_700 - Garáže u skladu kyslíku - Silnoproudé rozvody vč. osvětlení</v>
      </c>
      <c r="F79" s="336"/>
      <c r="G79" s="336"/>
      <c r="H79" s="336"/>
      <c r="L79" s="33"/>
    </row>
    <row r="80" spans="2:12" s="1" customFormat="1" ht="6.95" customHeight="1">
      <c r="B80" s="33"/>
      <c r="L80" s="33"/>
    </row>
    <row r="81" spans="2:65" s="1" customFormat="1" ht="12" customHeight="1">
      <c r="B81" s="33"/>
      <c r="C81" s="28" t="s">
        <v>21</v>
      </c>
      <c r="F81" s="26" t="str">
        <f>F14</f>
        <v>Letiště Čáslav</v>
      </c>
      <c r="I81" s="28" t="s">
        <v>23</v>
      </c>
      <c r="J81" s="50" t="str">
        <f>IF(J14="","",J14)</f>
        <v>3. 7. 2025</v>
      </c>
      <c r="L81" s="33"/>
    </row>
    <row r="82" spans="2:65" s="1" customFormat="1" ht="6.95" customHeight="1">
      <c r="B82" s="33"/>
      <c r="L82" s="33"/>
    </row>
    <row r="83" spans="2:65" s="1" customFormat="1" ht="15.2" customHeight="1">
      <c r="B83" s="33"/>
      <c r="C83" s="28" t="s">
        <v>25</v>
      </c>
      <c r="F83" s="26" t="str">
        <f>E17</f>
        <v>Česká Republika - Ministerstvo obrany ČR</v>
      </c>
      <c r="I83" s="28" t="s">
        <v>31</v>
      </c>
      <c r="J83" s="31" t="str">
        <f>E23</f>
        <v xml:space="preserve">AGA-Letiště, s.r.o. </v>
      </c>
      <c r="L83" s="33"/>
    </row>
    <row r="84" spans="2:65" s="1" customFormat="1" ht="15.2" customHeight="1">
      <c r="B84" s="33"/>
      <c r="C84" s="28" t="s">
        <v>29</v>
      </c>
      <c r="F84" s="26" t="str">
        <f>IF(E20="","",E20)</f>
        <v>Vyplň údaj</v>
      </c>
      <c r="I84" s="28" t="s">
        <v>34</v>
      </c>
      <c r="J84" s="31" t="str">
        <f>E26</f>
        <v xml:space="preserve"> </v>
      </c>
      <c r="L84" s="33"/>
    </row>
    <row r="85" spans="2:65" s="1" customFormat="1" ht="10.35" customHeight="1">
      <c r="B85" s="33"/>
      <c r="L85" s="33"/>
    </row>
    <row r="86" spans="2:65" s="10" customFormat="1" ht="29.25" customHeight="1">
      <c r="B86" s="112"/>
      <c r="C86" s="113" t="s">
        <v>146</v>
      </c>
      <c r="D86" s="114" t="s">
        <v>57</v>
      </c>
      <c r="E86" s="114" t="s">
        <v>53</v>
      </c>
      <c r="F86" s="114" t="s">
        <v>54</v>
      </c>
      <c r="G86" s="114" t="s">
        <v>147</v>
      </c>
      <c r="H86" s="114" t="s">
        <v>148</v>
      </c>
      <c r="I86" s="114" t="s">
        <v>149</v>
      </c>
      <c r="J86" s="114" t="s">
        <v>140</v>
      </c>
      <c r="K86" s="115" t="s">
        <v>150</v>
      </c>
      <c r="L86" s="112"/>
      <c r="M86" s="57" t="s">
        <v>19</v>
      </c>
      <c r="N86" s="58" t="s">
        <v>42</v>
      </c>
      <c r="O86" s="58" t="s">
        <v>151</v>
      </c>
      <c r="P86" s="58" t="s">
        <v>152</v>
      </c>
      <c r="Q86" s="58" t="s">
        <v>153</v>
      </c>
      <c r="R86" s="58" t="s">
        <v>154</v>
      </c>
      <c r="S86" s="58" t="s">
        <v>155</v>
      </c>
      <c r="T86" s="59" t="s">
        <v>156</v>
      </c>
    </row>
    <row r="87" spans="2:65" s="1" customFormat="1" ht="22.9" customHeight="1">
      <c r="B87" s="33"/>
      <c r="C87" s="62" t="s">
        <v>157</v>
      </c>
      <c r="J87" s="116">
        <f>BK87</f>
        <v>0</v>
      </c>
      <c r="L87" s="33"/>
      <c r="M87" s="60"/>
      <c r="N87" s="51"/>
      <c r="O87" s="51"/>
      <c r="P87" s="117">
        <f>P88+P91</f>
        <v>0</v>
      </c>
      <c r="Q87" s="51"/>
      <c r="R87" s="117">
        <f>R88+R91</f>
        <v>0</v>
      </c>
      <c r="S87" s="51"/>
      <c r="T87" s="118">
        <f>T88+T91</f>
        <v>0</v>
      </c>
      <c r="AT87" s="18" t="s">
        <v>71</v>
      </c>
      <c r="AU87" s="18" t="s">
        <v>141</v>
      </c>
      <c r="BK87" s="119">
        <f>BK88+BK91</f>
        <v>0</v>
      </c>
    </row>
    <row r="88" spans="2:65" s="11" customFormat="1" ht="25.9" customHeight="1">
      <c r="B88" s="120"/>
      <c r="D88" s="121" t="s">
        <v>71</v>
      </c>
      <c r="E88" s="122" t="s">
        <v>388</v>
      </c>
      <c r="F88" s="122" t="s">
        <v>337</v>
      </c>
      <c r="I88" s="123"/>
      <c r="J88" s="124">
        <f>BK88</f>
        <v>0</v>
      </c>
      <c r="L88" s="120"/>
      <c r="M88" s="125"/>
      <c r="P88" s="126">
        <f>SUM(P89:P90)</f>
        <v>0</v>
      </c>
      <c r="R88" s="126">
        <f>SUM(R89:R90)</f>
        <v>0</v>
      </c>
      <c r="T88" s="127">
        <f>SUM(T89:T90)</f>
        <v>0</v>
      </c>
      <c r="AR88" s="121" t="s">
        <v>79</v>
      </c>
      <c r="AT88" s="128" t="s">
        <v>71</v>
      </c>
      <c r="AU88" s="128" t="s">
        <v>72</v>
      </c>
      <c r="AY88" s="121" t="s">
        <v>160</v>
      </c>
      <c r="BK88" s="129">
        <f>SUM(BK89:BK90)</f>
        <v>0</v>
      </c>
    </row>
    <row r="89" spans="2:65" s="1" customFormat="1" ht="16.5" customHeight="1">
      <c r="B89" s="33"/>
      <c r="C89" s="132" t="s">
        <v>163</v>
      </c>
      <c r="D89" s="181" t="s">
        <v>164</v>
      </c>
      <c r="E89" s="134" t="s">
        <v>339</v>
      </c>
      <c r="F89" s="135" t="s">
        <v>340</v>
      </c>
      <c r="G89" s="136" t="s">
        <v>167</v>
      </c>
      <c r="H89" s="137">
        <v>35</v>
      </c>
      <c r="I89" s="138"/>
      <c r="J89" s="139">
        <f>ROUND(I89*H89,2)</f>
        <v>0</v>
      </c>
      <c r="K89" s="135" t="s">
        <v>19</v>
      </c>
      <c r="L89" s="33"/>
      <c r="M89" s="140" t="s">
        <v>19</v>
      </c>
      <c r="N89" s="141" t="s">
        <v>43</v>
      </c>
      <c r="P89" s="142">
        <f>O89*H89</f>
        <v>0</v>
      </c>
      <c r="Q89" s="142">
        <v>0</v>
      </c>
      <c r="R89" s="142">
        <f>Q89*H89</f>
        <v>0</v>
      </c>
      <c r="S89" s="142">
        <v>0</v>
      </c>
      <c r="T89" s="143">
        <f>S89*H89</f>
        <v>0</v>
      </c>
      <c r="AR89" s="144" t="s">
        <v>169</v>
      </c>
      <c r="AT89" s="144" t="s">
        <v>164</v>
      </c>
      <c r="AU89" s="144" t="s">
        <v>79</v>
      </c>
      <c r="AY89" s="18" t="s">
        <v>160</v>
      </c>
      <c r="BE89" s="145">
        <f>IF(N89="základní",J89,0)</f>
        <v>0</v>
      </c>
      <c r="BF89" s="145">
        <f>IF(N89="snížená",J89,0)</f>
        <v>0</v>
      </c>
      <c r="BG89" s="145">
        <f>IF(N89="zákl. přenesená",J89,0)</f>
        <v>0</v>
      </c>
      <c r="BH89" s="145">
        <f>IF(N89="sníž. přenesená",J89,0)</f>
        <v>0</v>
      </c>
      <c r="BI89" s="145">
        <f>IF(N89="nulová",J89,0)</f>
        <v>0</v>
      </c>
      <c r="BJ89" s="18" t="s">
        <v>79</v>
      </c>
      <c r="BK89" s="145">
        <f>ROUND(I89*H89,2)</f>
        <v>0</v>
      </c>
      <c r="BL89" s="18" t="s">
        <v>169</v>
      </c>
      <c r="BM89" s="144" t="s">
        <v>389</v>
      </c>
    </row>
    <row r="90" spans="2:65" s="1" customFormat="1">
      <c r="B90" s="33"/>
      <c r="D90" s="146" t="s">
        <v>171</v>
      </c>
      <c r="F90" s="147" t="s">
        <v>340</v>
      </c>
      <c r="I90" s="148"/>
      <c r="L90" s="33"/>
      <c r="M90" s="149"/>
      <c r="T90" s="54"/>
      <c r="AT90" s="18" t="s">
        <v>171</v>
      </c>
      <c r="AU90" s="18" t="s">
        <v>79</v>
      </c>
    </row>
    <row r="91" spans="2:65" s="11" customFormat="1" ht="25.9" customHeight="1">
      <c r="B91" s="120"/>
      <c r="D91" s="121" t="s">
        <v>71</v>
      </c>
      <c r="E91" s="122" t="s">
        <v>377</v>
      </c>
      <c r="F91" s="122" t="s">
        <v>378</v>
      </c>
      <c r="I91" s="123"/>
      <c r="J91" s="124">
        <f>BK91</f>
        <v>0</v>
      </c>
      <c r="L91" s="120"/>
      <c r="M91" s="125"/>
      <c r="P91" s="126">
        <f>SUM(P92:P95)</f>
        <v>0</v>
      </c>
      <c r="R91" s="126">
        <f>SUM(R92:R95)</f>
        <v>0</v>
      </c>
      <c r="T91" s="127">
        <f>SUM(T92:T95)</f>
        <v>0</v>
      </c>
      <c r="AR91" s="121" t="s">
        <v>79</v>
      </c>
      <c r="AT91" s="128" t="s">
        <v>71</v>
      </c>
      <c r="AU91" s="128" t="s">
        <v>72</v>
      </c>
      <c r="AY91" s="121" t="s">
        <v>160</v>
      </c>
      <c r="BK91" s="129">
        <f>SUM(BK92:BK95)</f>
        <v>0</v>
      </c>
    </row>
    <row r="92" spans="2:65" s="1" customFormat="1" ht="16.5" customHeight="1">
      <c r="B92" s="33"/>
      <c r="C92" s="132" t="s">
        <v>390</v>
      </c>
      <c r="D92" s="133" t="s">
        <v>164</v>
      </c>
      <c r="E92" s="134" t="s">
        <v>380</v>
      </c>
      <c r="F92" s="135" t="s">
        <v>381</v>
      </c>
      <c r="G92" s="136" t="s">
        <v>382</v>
      </c>
      <c r="H92" s="184"/>
      <c r="I92" s="138"/>
      <c r="J92" s="139">
        <f>ROUND(I92*H92,2)</f>
        <v>0</v>
      </c>
      <c r="K92" s="135" t="s">
        <v>168</v>
      </c>
      <c r="L92" s="33"/>
      <c r="M92" s="140" t="s">
        <v>19</v>
      </c>
      <c r="N92" s="141" t="s">
        <v>43</v>
      </c>
      <c r="P92" s="142">
        <f>O92*H92</f>
        <v>0</v>
      </c>
      <c r="Q92" s="142">
        <v>0</v>
      </c>
      <c r="R92" s="142">
        <f>Q92*H92</f>
        <v>0</v>
      </c>
      <c r="S92" s="142">
        <v>0</v>
      </c>
      <c r="T92" s="143">
        <f>S92*H92</f>
        <v>0</v>
      </c>
      <c r="AR92" s="144" t="s">
        <v>169</v>
      </c>
      <c r="AT92" s="144" t="s">
        <v>164</v>
      </c>
      <c r="AU92" s="144" t="s">
        <v>79</v>
      </c>
      <c r="AY92" s="18" t="s">
        <v>160</v>
      </c>
      <c r="BE92" s="145">
        <f>IF(N92="základní",J92,0)</f>
        <v>0</v>
      </c>
      <c r="BF92" s="145">
        <f>IF(N92="snížená",J92,0)</f>
        <v>0</v>
      </c>
      <c r="BG92" s="145">
        <f>IF(N92="zákl. přenesená",J92,0)</f>
        <v>0</v>
      </c>
      <c r="BH92" s="145">
        <f>IF(N92="sníž. přenesená",J92,0)</f>
        <v>0</v>
      </c>
      <c r="BI92" s="145">
        <f>IF(N92="nulová",J92,0)</f>
        <v>0</v>
      </c>
      <c r="BJ92" s="18" t="s">
        <v>79</v>
      </c>
      <c r="BK92" s="145">
        <f>ROUND(I92*H92,2)</f>
        <v>0</v>
      </c>
      <c r="BL92" s="18" t="s">
        <v>169</v>
      </c>
      <c r="BM92" s="144" t="s">
        <v>391</v>
      </c>
    </row>
    <row r="93" spans="2:65" s="1" customFormat="1">
      <c r="B93" s="33"/>
      <c r="D93" s="146" t="s">
        <v>171</v>
      </c>
      <c r="F93" s="147" t="s">
        <v>381</v>
      </c>
      <c r="I93" s="148"/>
      <c r="L93" s="33"/>
      <c r="M93" s="149"/>
      <c r="T93" s="54"/>
      <c r="AT93" s="18" t="s">
        <v>171</v>
      </c>
      <c r="AU93" s="18" t="s">
        <v>79</v>
      </c>
    </row>
    <row r="94" spans="2:65" s="1" customFormat="1">
      <c r="B94" s="33"/>
      <c r="D94" s="150" t="s">
        <v>173</v>
      </c>
      <c r="F94" s="151" t="s">
        <v>384</v>
      </c>
      <c r="I94" s="148"/>
      <c r="L94" s="33"/>
      <c r="M94" s="149"/>
      <c r="T94" s="54"/>
      <c r="AT94" s="18" t="s">
        <v>173</v>
      </c>
      <c r="AU94" s="18" t="s">
        <v>79</v>
      </c>
    </row>
    <row r="95" spans="2:65" s="1" customFormat="1" ht="19.5">
      <c r="B95" s="33"/>
      <c r="D95" s="146" t="s">
        <v>175</v>
      </c>
      <c r="F95" s="152" t="s">
        <v>385</v>
      </c>
      <c r="I95" s="148"/>
      <c r="L95" s="33"/>
      <c r="M95" s="177"/>
      <c r="N95" s="178"/>
      <c r="O95" s="178"/>
      <c r="P95" s="178"/>
      <c r="Q95" s="178"/>
      <c r="R95" s="178"/>
      <c r="S95" s="178"/>
      <c r="T95" s="179"/>
      <c r="AT95" s="18" t="s">
        <v>175</v>
      </c>
      <c r="AU95" s="18" t="s">
        <v>79</v>
      </c>
    </row>
    <row r="96" spans="2:65" s="1" customFormat="1" ht="6.95" customHeight="1">
      <c r="B96" s="42"/>
      <c r="C96" s="43"/>
      <c r="D96" s="43"/>
      <c r="E96" s="43"/>
      <c r="F96" s="43"/>
      <c r="G96" s="43"/>
      <c r="H96" s="43"/>
      <c r="I96" s="43"/>
      <c r="J96" s="43"/>
      <c r="K96" s="43"/>
      <c r="L96" s="33"/>
    </row>
  </sheetData>
  <sheetProtection algorithmName="SHA-512" hashValue="7xz9r/MbHjP7c5ABDAKDoQXkTjyYOnIKWC48pk7rUpOdTzHaUONFSVkZQpPkBs796wwjZ6kL/Ml5wtta3HuefA==" saltValue="k3VlamUbkfEjWyLvy9qj6Yx6KG3dPcfoI8d2pufGoMOyJ+qrPRljFa3s1spa+dWsWcsPRfV6afWyGrjwNaswGg==" spinCount="100000" sheet="1" objects="1" scenarios="1" formatColumns="0" formatRows="0" autoFilter="0"/>
  <autoFilter ref="C86:K95" xr:uid="{00000000-0009-0000-0000-000005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4" r:id="rId1" xr:uid="{00000000-0004-0000-0500-000000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2"/>
  <headerFooter>
    <oddFooter>&amp;CStrana &amp;P z &amp;N</oddFooter>
  </headerFooter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32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8" t="s">
        <v>105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5" customHeight="1">
      <c r="B4" s="21"/>
      <c r="D4" s="22" t="s">
        <v>132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37" t="str">
        <f>'Rekapitulace stavby'!K6</f>
        <v>Práce a dodávky specifikované v Dodatku č.2 k Dílu IV. dokumentace MVS</v>
      </c>
      <c r="F7" s="338"/>
      <c r="G7" s="338"/>
      <c r="H7" s="338"/>
      <c r="L7" s="21"/>
    </row>
    <row r="8" spans="2:46" ht="12.75">
      <c r="B8" s="21"/>
      <c r="D8" s="28" t="s">
        <v>133</v>
      </c>
      <c r="L8" s="21"/>
    </row>
    <row r="9" spans="2:46" ht="16.5" customHeight="1">
      <c r="B9" s="21"/>
      <c r="E9" s="337" t="s">
        <v>134</v>
      </c>
      <c r="F9" s="302"/>
      <c r="G9" s="302"/>
      <c r="H9" s="302"/>
      <c r="L9" s="21"/>
    </row>
    <row r="10" spans="2:46" ht="12" customHeight="1">
      <c r="B10" s="21"/>
      <c r="D10" s="28" t="s">
        <v>135</v>
      </c>
      <c r="L10" s="21"/>
    </row>
    <row r="11" spans="2:46" s="1" customFormat="1" ht="16.5" customHeight="1">
      <c r="B11" s="33"/>
      <c r="E11" s="300" t="s">
        <v>392</v>
      </c>
      <c r="F11" s="336"/>
      <c r="G11" s="336"/>
      <c r="H11" s="336"/>
      <c r="L11" s="33"/>
    </row>
    <row r="12" spans="2:46" s="1" customFormat="1" ht="12" customHeight="1">
      <c r="B12" s="33"/>
      <c r="D12" s="28" t="s">
        <v>393</v>
      </c>
      <c r="L12" s="33"/>
    </row>
    <row r="13" spans="2:46" s="1" customFormat="1" ht="16.5" customHeight="1">
      <c r="B13" s="33"/>
      <c r="E13" s="331" t="s">
        <v>394</v>
      </c>
      <c r="F13" s="336"/>
      <c r="G13" s="336"/>
      <c r="H13" s="336"/>
      <c r="L13" s="33"/>
    </row>
    <row r="14" spans="2:46" s="1" customFormat="1">
      <c r="B14" s="33"/>
      <c r="L14" s="33"/>
    </row>
    <row r="15" spans="2:46" s="1" customFormat="1" ht="12" customHeight="1">
      <c r="B15" s="33"/>
      <c r="D15" s="28" t="s">
        <v>18</v>
      </c>
      <c r="F15" s="26" t="s">
        <v>19</v>
      </c>
      <c r="I15" s="28" t="s">
        <v>20</v>
      </c>
      <c r="J15" s="26" t="s">
        <v>19</v>
      </c>
      <c r="L15" s="33"/>
    </row>
    <row r="16" spans="2:46" s="1" customFormat="1" ht="12" customHeight="1">
      <c r="B16" s="33"/>
      <c r="D16" s="28" t="s">
        <v>21</v>
      </c>
      <c r="F16" s="26" t="s">
        <v>22</v>
      </c>
      <c r="I16" s="28" t="s">
        <v>23</v>
      </c>
      <c r="J16" s="50" t="str">
        <f>'Rekapitulace stavby'!AN8</f>
        <v>3. 7. 2025</v>
      </c>
      <c r="L16" s="33"/>
    </row>
    <row r="17" spans="2:12" s="1" customFormat="1" ht="10.9" customHeight="1">
      <c r="B17" s="33"/>
      <c r="L17" s="33"/>
    </row>
    <row r="18" spans="2:12" s="1" customFormat="1" ht="12" customHeight="1">
      <c r="B18" s="33"/>
      <c r="D18" s="28" t="s">
        <v>25</v>
      </c>
      <c r="I18" s="28" t="s">
        <v>26</v>
      </c>
      <c r="J18" s="26" t="s">
        <v>19</v>
      </c>
      <c r="L18" s="33"/>
    </row>
    <row r="19" spans="2:12" s="1" customFormat="1" ht="18" customHeight="1">
      <c r="B19" s="33"/>
      <c r="E19" s="26" t="s">
        <v>27</v>
      </c>
      <c r="I19" s="28" t="s">
        <v>28</v>
      </c>
      <c r="J19" s="26" t="s">
        <v>19</v>
      </c>
      <c r="L19" s="33"/>
    </row>
    <row r="20" spans="2:12" s="1" customFormat="1" ht="6.95" customHeight="1">
      <c r="B20" s="33"/>
      <c r="L20" s="33"/>
    </row>
    <row r="21" spans="2:12" s="1" customFormat="1" ht="12" customHeight="1">
      <c r="B21" s="33"/>
      <c r="D21" s="28" t="s">
        <v>29</v>
      </c>
      <c r="I21" s="28" t="s">
        <v>26</v>
      </c>
      <c r="J21" s="29" t="str">
        <f>'Rekapitulace stavby'!AN13</f>
        <v>Vyplň údaj</v>
      </c>
      <c r="L21" s="33"/>
    </row>
    <row r="22" spans="2:12" s="1" customFormat="1" ht="18" customHeight="1">
      <c r="B22" s="33"/>
      <c r="E22" s="339" t="str">
        <f>'Rekapitulace stavby'!E14</f>
        <v>Vyplň údaj</v>
      </c>
      <c r="F22" s="323"/>
      <c r="G22" s="323"/>
      <c r="H22" s="323"/>
      <c r="I22" s="28" t="s">
        <v>28</v>
      </c>
      <c r="J22" s="29" t="str">
        <f>'Rekapitulace stavby'!AN14</f>
        <v>Vyplň údaj</v>
      </c>
      <c r="L22" s="33"/>
    </row>
    <row r="23" spans="2:12" s="1" customFormat="1" ht="6.95" customHeight="1">
      <c r="B23" s="33"/>
      <c r="L23" s="33"/>
    </row>
    <row r="24" spans="2:12" s="1" customFormat="1" ht="12" customHeight="1">
      <c r="B24" s="33"/>
      <c r="D24" s="28" t="s">
        <v>31</v>
      </c>
      <c r="I24" s="28" t="s">
        <v>26</v>
      </c>
      <c r="J24" s="26" t="s">
        <v>19</v>
      </c>
      <c r="L24" s="33"/>
    </row>
    <row r="25" spans="2:12" s="1" customFormat="1" ht="18" customHeight="1">
      <c r="B25" s="33"/>
      <c r="E25" s="26" t="s">
        <v>32</v>
      </c>
      <c r="I25" s="28" t="s">
        <v>28</v>
      </c>
      <c r="J25" s="26" t="s">
        <v>19</v>
      </c>
      <c r="L25" s="33"/>
    </row>
    <row r="26" spans="2:12" s="1" customFormat="1" ht="6.95" customHeight="1">
      <c r="B26" s="33"/>
      <c r="L26" s="33"/>
    </row>
    <row r="27" spans="2:12" s="1" customFormat="1" ht="12" customHeight="1">
      <c r="B27" s="33"/>
      <c r="D27" s="28" t="s">
        <v>34</v>
      </c>
      <c r="I27" s="28" t="s">
        <v>26</v>
      </c>
      <c r="J27" s="26" t="str">
        <f>IF('Rekapitulace stavby'!AN19="","",'Rekapitulace stavby'!AN19)</f>
        <v/>
      </c>
      <c r="L27" s="33"/>
    </row>
    <row r="28" spans="2:12" s="1" customFormat="1" ht="18" customHeight="1">
      <c r="B28" s="33"/>
      <c r="E28" s="26" t="str">
        <f>IF('Rekapitulace stavby'!E20="","",'Rekapitulace stavby'!E20)</f>
        <v xml:space="preserve"> </v>
      </c>
      <c r="I28" s="28" t="s">
        <v>28</v>
      </c>
      <c r="J28" s="26" t="str">
        <f>IF('Rekapitulace stavby'!AN20="","",'Rekapitulace stavby'!AN20)</f>
        <v/>
      </c>
      <c r="L28" s="33"/>
    </row>
    <row r="29" spans="2:12" s="1" customFormat="1" ht="6.95" customHeight="1">
      <c r="B29" s="33"/>
      <c r="L29" s="33"/>
    </row>
    <row r="30" spans="2:12" s="1" customFormat="1" ht="12" customHeight="1">
      <c r="B30" s="33"/>
      <c r="D30" s="28" t="s">
        <v>36</v>
      </c>
      <c r="L30" s="33"/>
    </row>
    <row r="31" spans="2:12" s="7" customFormat="1" ht="214.5" customHeight="1">
      <c r="B31" s="92"/>
      <c r="E31" s="327" t="s">
        <v>137</v>
      </c>
      <c r="F31" s="327"/>
      <c r="G31" s="327"/>
      <c r="H31" s="327"/>
      <c r="L31" s="92"/>
    </row>
    <row r="32" spans="2:12" s="1" customFormat="1" ht="6.95" customHeight="1">
      <c r="B32" s="33"/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25.35" customHeight="1">
      <c r="B34" s="33"/>
      <c r="D34" s="93" t="s">
        <v>38</v>
      </c>
      <c r="J34" s="64">
        <f>ROUND(J93, 2)</f>
        <v>0</v>
      </c>
      <c r="L34" s="33"/>
    </row>
    <row r="35" spans="2:12" s="1" customFormat="1" ht="6.95" customHeight="1">
      <c r="B35" s="33"/>
      <c r="D35" s="51"/>
      <c r="E35" s="51"/>
      <c r="F35" s="51"/>
      <c r="G35" s="51"/>
      <c r="H35" s="51"/>
      <c r="I35" s="51"/>
      <c r="J35" s="51"/>
      <c r="K35" s="51"/>
      <c r="L35" s="33"/>
    </row>
    <row r="36" spans="2:12" s="1" customFormat="1" ht="14.45" customHeight="1">
      <c r="B36" s="33"/>
      <c r="F36" s="36" t="s">
        <v>40</v>
      </c>
      <c r="I36" s="36" t="s">
        <v>39</v>
      </c>
      <c r="J36" s="36" t="s">
        <v>41</v>
      </c>
      <c r="L36" s="33"/>
    </row>
    <row r="37" spans="2:12" s="1" customFormat="1" ht="14.45" customHeight="1">
      <c r="B37" s="33"/>
      <c r="D37" s="53" t="s">
        <v>42</v>
      </c>
      <c r="E37" s="28" t="s">
        <v>43</v>
      </c>
      <c r="F37" s="84">
        <f>ROUND((SUM(BE93:BE131)),  2)</f>
        <v>0</v>
      </c>
      <c r="I37" s="94">
        <v>0.21</v>
      </c>
      <c r="J37" s="84">
        <f>ROUND(((SUM(BE93:BE131))*I37),  2)</f>
        <v>0</v>
      </c>
      <c r="L37" s="33"/>
    </row>
    <row r="38" spans="2:12" s="1" customFormat="1" ht="14.45" customHeight="1">
      <c r="B38" s="33"/>
      <c r="E38" s="28" t="s">
        <v>44</v>
      </c>
      <c r="F38" s="84">
        <f>ROUND((SUM(BF93:BF131)),  2)</f>
        <v>0</v>
      </c>
      <c r="I38" s="94">
        <v>0.12</v>
      </c>
      <c r="J38" s="84">
        <f>ROUND(((SUM(BF93:BF131))*I38),  2)</f>
        <v>0</v>
      </c>
      <c r="L38" s="33"/>
    </row>
    <row r="39" spans="2:12" s="1" customFormat="1" ht="14.45" hidden="1" customHeight="1">
      <c r="B39" s="33"/>
      <c r="E39" s="28" t="s">
        <v>45</v>
      </c>
      <c r="F39" s="84">
        <f>ROUND((SUM(BG93:BG131)),  2)</f>
        <v>0</v>
      </c>
      <c r="I39" s="94">
        <v>0.21</v>
      </c>
      <c r="J39" s="84">
        <f>0</f>
        <v>0</v>
      </c>
      <c r="L39" s="33"/>
    </row>
    <row r="40" spans="2:12" s="1" customFormat="1" ht="14.45" hidden="1" customHeight="1">
      <c r="B40" s="33"/>
      <c r="E40" s="28" t="s">
        <v>46</v>
      </c>
      <c r="F40" s="84">
        <f>ROUND((SUM(BH93:BH131)),  2)</f>
        <v>0</v>
      </c>
      <c r="I40" s="94">
        <v>0.12</v>
      </c>
      <c r="J40" s="84">
        <f>0</f>
        <v>0</v>
      </c>
      <c r="L40" s="33"/>
    </row>
    <row r="41" spans="2:12" s="1" customFormat="1" ht="14.45" hidden="1" customHeight="1">
      <c r="B41" s="33"/>
      <c r="E41" s="28" t="s">
        <v>47</v>
      </c>
      <c r="F41" s="84">
        <f>ROUND((SUM(BI93:BI131)),  2)</f>
        <v>0</v>
      </c>
      <c r="I41" s="94">
        <v>0</v>
      </c>
      <c r="J41" s="84">
        <f>0</f>
        <v>0</v>
      </c>
      <c r="L41" s="33"/>
    </row>
    <row r="42" spans="2:12" s="1" customFormat="1" ht="6.95" customHeight="1">
      <c r="B42" s="33"/>
      <c r="L42" s="33"/>
    </row>
    <row r="43" spans="2:12" s="1" customFormat="1" ht="25.35" customHeight="1">
      <c r="B43" s="33"/>
      <c r="C43" s="95"/>
      <c r="D43" s="96" t="s">
        <v>48</v>
      </c>
      <c r="E43" s="55"/>
      <c r="F43" s="55"/>
      <c r="G43" s="97" t="s">
        <v>49</v>
      </c>
      <c r="H43" s="98" t="s">
        <v>50</v>
      </c>
      <c r="I43" s="55"/>
      <c r="J43" s="99">
        <f>SUM(J34:J41)</f>
        <v>0</v>
      </c>
      <c r="K43" s="100"/>
      <c r="L43" s="33"/>
    </row>
    <row r="44" spans="2:12" s="1" customFormat="1" ht="14.4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3"/>
    </row>
    <row r="48" spans="2:12" s="1" customFormat="1" ht="6.95" customHeight="1">
      <c r="B48" s="44"/>
      <c r="C48" s="45"/>
      <c r="D48" s="45"/>
      <c r="E48" s="45"/>
      <c r="F48" s="45"/>
      <c r="G48" s="45"/>
      <c r="H48" s="45"/>
      <c r="I48" s="45"/>
      <c r="J48" s="45"/>
      <c r="K48" s="45"/>
      <c r="L48" s="33"/>
    </row>
    <row r="49" spans="2:12" s="1" customFormat="1" ht="24.95" customHeight="1">
      <c r="B49" s="33"/>
      <c r="C49" s="22" t="s">
        <v>138</v>
      </c>
      <c r="L49" s="33"/>
    </row>
    <row r="50" spans="2:12" s="1" customFormat="1" ht="6.95" customHeight="1">
      <c r="B50" s="33"/>
      <c r="L50" s="33"/>
    </row>
    <row r="51" spans="2:12" s="1" customFormat="1" ht="12" customHeight="1">
      <c r="B51" s="33"/>
      <c r="C51" s="28" t="s">
        <v>16</v>
      </c>
      <c r="L51" s="33"/>
    </row>
    <row r="52" spans="2:12" s="1" customFormat="1" ht="16.5" customHeight="1">
      <c r="B52" s="33"/>
      <c r="E52" s="337" t="str">
        <f>E7</f>
        <v>Práce a dodávky specifikované v Dodatku č.2 k Dílu IV. dokumentace MVS</v>
      </c>
      <c r="F52" s="338"/>
      <c r="G52" s="338"/>
      <c r="H52" s="338"/>
      <c r="L52" s="33"/>
    </row>
    <row r="53" spans="2:12" ht="12" customHeight="1">
      <c r="B53" s="21"/>
      <c r="C53" s="28" t="s">
        <v>133</v>
      </c>
      <c r="L53" s="21"/>
    </row>
    <row r="54" spans="2:12" ht="16.5" customHeight="1">
      <c r="B54" s="21"/>
      <c r="E54" s="337" t="s">
        <v>134</v>
      </c>
      <c r="F54" s="302"/>
      <c r="G54" s="302"/>
      <c r="H54" s="302"/>
      <c r="L54" s="21"/>
    </row>
    <row r="55" spans="2:12" ht="12" customHeight="1">
      <c r="B55" s="21"/>
      <c r="C55" s="28" t="s">
        <v>135</v>
      </c>
      <c r="L55" s="21"/>
    </row>
    <row r="56" spans="2:12" s="1" customFormat="1" ht="16.5" customHeight="1">
      <c r="B56" s="33"/>
      <c r="E56" s="300" t="s">
        <v>392</v>
      </c>
      <c r="F56" s="336"/>
      <c r="G56" s="336"/>
      <c r="H56" s="336"/>
      <c r="L56" s="33"/>
    </row>
    <row r="57" spans="2:12" s="1" customFormat="1" ht="12" customHeight="1">
      <c r="B57" s="33"/>
      <c r="C57" s="28" t="s">
        <v>393</v>
      </c>
      <c r="L57" s="33"/>
    </row>
    <row r="58" spans="2:12" s="1" customFormat="1" ht="16.5" customHeight="1">
      <c r="B58" s="33"/>
      <c r="E58" s="331" t="str">
        <f>E13</f>
        <v>SO 705_100_03 - Svislé a vodorovné konstrukce</v>
      </c>
      <c r="F58" s="336"/>
      <c r="G58" s="336"/>
      <c r="H58" s="336"/>
      <c r="L58" s="33"/>
    </row>
    <row r="59" spans="2:12" s="1" customFormat="1" ht="6.95" customHeight="1">
      <c r="B59" s="33"/>
      <c r="L59" s="33"/>
    </row>
    <row r="60" spans="2:12" s="1" customFormat="1" ht="12" customHeight="1">
      <c r="B60" s="33"/>
      <c r="C60" s="28" t="s">
        <v>21</v>
      </c>
      <c r="F60" s="26" t="str">
        <f>F16</f>
        <v>Letiště Čáslav</v>
      </c>
      <c r="I60" s="28" t="s">
        <v>23</v>
      </c>
      <c r="J60" s="50" t="str">
        <f>IF(J16="","",J16)</f>
        <v>3. 7. 2025</v>
      </c>
      <c r="L60" s="33"/>
    </row>
    <row r="61" spans="2:12" s="1" customFormat="1" ht="6.95" customHeight="1">
      <c r="B61" s="33"/>
      <c r="L61" s="33"/>
    </row>
    <row r="62" spans="2:12" s="1" customFormat="1" ht="15.2" customHeight="1">
      <c r="B62" s="33"/>
      <c r="C62" s="28" t="s">
        <v>25</v>
      </c>
      <c r="F62" s="26" t="str">
        <f>E19</f>
        <v>Česká Republika - Ministerstvo obrany ČR</v>
      </c>
      <c r="I62" s="28" t="s">
        <v>31</v>
      </c>
      <c r="J62" s="31" t="str">
        <f>E25</f>
        <v xml:space="preserve">AGA-Letiště, s.r.o. </v>
      </c>
      <c r="L62" s="33"/>
    </row>
    <row r="63" spans="2:12" s="1" customFormat="1" ht="15.2" customHeight="1">
      <c r="B63" s="33"/>
      <c r="C63" s="28" t="s">
        <v>29</v>
      </c>
      <c r="F63" s="26" t="str">
        <f>IF(E22="","",E22)</f>
        <v>Vyplň údaj</v>
      </c>
      <c r="I63" s="28" t="s">
        <v>34</v>
      </c>
      <c r="J63" s="31" t="str">
        <f>E28</f>
        <v xml:space="preserve"> </v>
      </c>
      <c r="L63" s="33"/>
    </row>
    <row r="64" spans="2:12" s="1" customFormat="1" ht="10.35" customHeight="1">
      <c r="B64" s="33"/>
      <c r="L64" s="33"/>
    </row>
    <row r="65" spans="2:47" s="1" customFormat="1" ht="29.25" customHeight="1">
      <c r="B65" s="33"/>
      <c r="C65" s="101" t="s">
        <v>139</v>
      </c>
      <c r="D65" s="95"/>
      <c r="E65" s="95"/>
      <c r="F65" s="95"/>
      <c r="G65" s="95"/>
      <c r="H65" s="95"/>
      <c r="I65" s="95"/>
      <c r="J65" s="102" t="s">
        <v>140</v>
      </c>
      <c r="K65" s="95"/>
      <c r="L65" s="33"/>
    </row>
    <row r="66" spans="2:47" s="1" customFormat="1" ht="10.35" customHeight="1">
      <c r="B66" s="33"/>
      <c r="L66" s="33"/>
    </row>
    <row r="67" spans="2:47" s="1" customFormat="1" ht="22.9" customHeight="1">
      <c r="B67" s="33"/>
      <c r="C67" s="103" t="s">
        <v>70</v>
      </c>
      <c r="J67" s="64">
        <f>J93</f>
        <v>0</v>
      </c>
      <c r="L67" s="33"/>
      <c r="AU67" s="18" t="s">
        <v>141</v>
      </c>
    </row>
    <row r="68" spans="2:47" s="8" customFormat="1" ht="24.95" customHeight="1">
      <c r="B68" s="104"/>
      <c r="D68" s="105" t="s">
        <v>142</v>
      </c>
      <c r="E68" s="106"/>
      <c r="F68" s="106"/>
      <c r="G68" s="106"/>
      <c r="H68" s="106"/>
      <c r="I68" s="106"/>
      <c r="J68" s="107">
        <f>J94</f>
        <v>0</v>
      </c>
      <c r="L68" s="104"/>
    </row>
    <row r="69" spans="2:47" s="9" customFormat="1" ht="19.899999999999999" customHeight="1">
      <c r="B69" s="108"/>
      <c r="D69" s="109" t="s">
        <v>143</v>
      </c>
      <c r="E69" s="110"/>
      <c r="F69" s="110"/>
      <c r="G69" s="110"/>
      <c r="H69" s="110"/>
      <c r="I69" s="110"/>
      <c r="J69" s="111">
        <f>J95</f>
        <v>0</v>
      </c>
      <c r="L69" s="108"/>
    </row>
    <row r="70" spans="2:47" s="1" customFormat="1" ht="21.75" customHeight="1">
      <c r="B70" s="33"/>
      <c r="L70" s="33"/>
    </row>
    <row r="71" spans="2:47" s="1" customFormat="1" ht="6.95" customHeight="1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33"/>
    </row>
    <row r="75" spans="2:47" s="1" customFormat="1" ht="6.95" customHeight="1"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33"/>
    </row>
    <row r="76" spans="2:47" s="1" customFormat="1" ht="24.95" customHeight="1">
      <c r="B76" s="33"/>
      <c r="C76" s="22" t="s">
        <v>145</v>
      </c>
      <c r="L76" s="33"/>
    </row>
    <row r="77" spans="2:47" s="1" customFormat="1" ht="6.95" customHeight="1">
      <c r="B77" s="33"/>
      <c r="L77" s="33"/>
    </row>
    <row r="78" spans="2:47" s="1" customFormat="1" ht="12" customHeight="1">
      <c r="B78" s="33"/>
      <c r="C78" s="28" t="s">
        <v>16</v>
      </c>
      <c r="L78" s="33"/>
    </row>
    <row r="79" spans="2:47" s="1" customFormat="1" ht="16.5" customHeight="1">
      <c r="B79" s="33"/>
      <c r="E79" s="337" t="str">
        <f>E7</f>
        <v>Práce a dodávky specifikované v Dodatku č.2 k Dílu IV. dokumentace MVS</v>
      </c>
      <c r="F79" s="338"/>
      <c r="G79" s="338"/>
      <c r="H79" s="338"/>
      <c r="L79" s="33"/>
    </row>
    <row r="80" spans="2:47" ht="12" customHeight="1">
      <c r="B80" s="21"/>
      <c r="C80" s="28" t="s">
        <v>133</v>
      </c>
      <c r="L80" s="21"/>
    </row>
    <row r="81" spans="2:65" ht="16.5" customHeight="1">
      <c r="B81" s="21"/>
      <c r="E81" s="337" t="s">
        <v>134</v>
      </c>
      <c r="F81" s="302"/>
      <c r="G81" s="302"/>
      <c r="H81" s="302"/>
      <c r="L81" s="21"/>
    </row>
    <row r="82" spans="2:65" ht="12" customHeight="1">
      <c r="B82" s="21"/>
      <c r="C82" s="28" t="s">
        <v>135</v>
      </c>
      <c r="L82" s="21"/>
    </row>
    <row r="83" spans="2:65" s="1" customFormat="1" ht="16.5" customHeight="1">
      <c r="B83" s="33"/>
      <c r="E83" s="300" t="s">
        <v>392</v>
      </c>
      <c r="F83" s="336"/>
      <c r="G83" s="336"/>
      <c r="H83" s="336"/>
      <c r="L83" s="33"/>
    </row>
    <row r="84" spans="2:65" s="1" customFormat="1" ht="12" customHeight="1">
      <c r="B84" s="33"/>
      <c r="C84" s="28" t="s">
        <v>393</v>
      </c>
      <c r="L84" s="33"/>
    </row>
    <row r="85" spans="2:65" s="1" customFormat="1" ht="16.5" customHeight="1">
      <c r="B85" s="33"/>
      <c r="E85" s="331" t="str">
        <f>E13</f>
        <v>SO 705_100_03 - Svislé a vodorovné konstrukce</v>
      </c>
      <c r="F85" s="336"/>
      <c r="G85" s="336"/>
      <c r="H85" s="336"/>
      <c r="L85" s="33"/>
    </row>
    <row r="86" spans="2:65" s="1" customFormat="1" ht="6.95" customHeight="1">
      <c r="B86" s="33"/>
      <c r="L86" s="33"/>
    </row>
    <row r="87" spans="2:65" s="1" customFormat="1" ht="12" customHeight="1">
      <c r="B87" s="33"/>
      <c r="C87" s="28" t="s">
        <v>21</v>
      </c>
      <c r="F87" s="26" t="str">
        <f>F16</f>
        <v>Letiště Čáslav</v>
      </c>
      <c r="I87" s="28" t="s">
        <v>23</v>
      </c>
      <c r="J87" s="50" t="str">
        <f>IF(J16="","",J16)</f>
        <v>3. 7. 2025</v>
      </c>
      <c r="L87" s="33"/>
    </row>
    <row r="88" spans="2:65" s="1" customFormat="1" ht="6.95" customHeight="1">
      <c r="B88" s="33"/>
      <c r="L88" s="33"/>
    </row>
    <row r="89" spans="2:65" s="1" customFormat="1" ht="15.2" customHeight="1">
      <c r="B89" s="33"/>
      <c r="C89" s="28" t="s">
        <v>25</v>
      </c>
      <c r="F89" s="26" t="str">
        <f>E19</f>
        <v>Česká Republika - Ministerstvo obrany ČR</v>
      </c>
      <c r="I89" s="28" t="s">
        <v>31</v>
      </c>
      <c r="J89" s="31" t="str">
        <f>E25</f>
        <v xml:space="preserve">AGA-Letiště, s.r.o. </v>
      </c>
      <c r="L89" s="33"/>
    </row>
    <row r="90" spans="2:65" s="1" customFormat="1" ht="15.2" customHeight="1">
      <c r="B90" s="33"/>
      <c r="C90" s="28" t="s">
        <v>29</v>
      </c>
      <c r="F90" s="26" t="str">
        <f>IF(E22="","",E22)</f>
        <v>Vyplň údaj</v>
      </c>
      <c r="I90" s="28" t="s">
        <v>34</v>
      </c>
      <c r="J90" s="31" t="str">
        <f>E28</f>
        <v xml:space="preserve"> </v>
      </c>
      <c r="L90" s="33"/>
    </row>
    <row r="91" spans="2:65" s="1" customFormat="1" ht="10.35" customHeight="1">
      <c r="B91" s="33"/>
      <c r="L91" s="33"/>
    </row>
    <row r="92" spans="2:65" s="10" customFormat="1" ht="29.25" customHeight="1">
      <c r="B92" s="112"/>
      <c r="C92" s="113" t="s">
        <v>146</v>
      </c>
      <c r="D92" s="114" t="s">
        <v>57</v>
      </c>
      <c r="E92" s="114" t="s">
        <v>53</v>
      </c>
      <c r="F92" s="114" t="s">
        <v>54</v>
      </c>
      <c r="G92" s="114" t="s">
        <v>147</v>
      </c>
      <c r="H92" s="114" t="s">
        <v>148</v>
      </c>
      <c r="I92" s="114" t="s">
        <v>149</v>
      </c>
      <c r="J92" s="114" t="s">
        <v>140</v>
      </c>
      <c r="K92" s="115" t="s">
        <v>150</v>
      </c>
      <c r="L92" s="112"/>
      <c r="M92" s="57" t="s">
        <v>19</v>
      </c>
      <c r="N92" s="58" t="s">
        <v>42</v>
      </c>
      <c r="O92" s="58" t="s">
        <v>151</v>
      </c>
      <c r="P92" s="58" t="s">
        <v>152</v>
      </c>
      <c r="Q92" s="58" t="s">
        <v>153</v>
      </c>
      <c r="R92" s="58" t="s">
        <v>154</v>
      </c>
      <c r="S92" s="58" t="s">
        <v>155</v>
      </c>
      <c r="T92" s="59" t="s">
        <v>156</v>
      </c>
    </row>
    <row r="93" spans="2:65" s="1" customFormat="1" ht="22.9" customHeight="1">
      <c r="B93" s="33"/>
      <c r="C93" s="62" t="s">
        <v>157</v>
      </c>
      <c r="J93" s="116">
        <f>BK93</f>
        <v>0</v>
      </c>
      <c r="L93" s="33"/>
      <c r="M93" s="60"/>
      <c r="N93" s="51"/>
      <c r="O93" s="51"/>
      <c r="P93" s="117">
        <f>P94</f>
        <v>0</v>
      </c>
      <c r="Q93" s="51"/>
      <c r="R93" s="117">
        <f>R94</f>
        <v>0</v>
      </c>
      <c r="S93" s="51"/>
      <c r="T93" s="118">
        <f>T94</f>
        <v>0</v>
      </c>
      <c r="AT93" s="18" t="s">
        <v>71</v>
      </c>
      <c r="AU93" s="18" t="s">
        <v>141</v>
      </c>
      <c r="BK93" s="119">
        <f>BK94</f>
        <v>0</v>
      </c>
    </row>
    <row r="94" spans="2:65" s="11" customFormat="1" ht="25.9" customHeight="1">
      <c r="B94" s="120"/>
      <c r="D94" s="121" t="s">
        <v>71</v>
      </c>
      <c r="E94" s="122" t="s">
        <v>158</v>
      </c>
      <c r="F94" s="122" t="s">
        <v>159</v>
      </c>
      <c r="I94" s="123"/>
      <c r="J94" s="124">
        <f>BK94</f>
        <v>0</v>
      </c>
      <c r="L94" s="120"/>
      <c r="M94" s="125"/>
      <c r="P94" s="126">
        <f>P95</f>
        <v>0</v>
      </c>
      <c r="R94" s="126">
        <f>R95</f>
        <v>0</v>
      </c>
      <c r="T94" s="127">
        <f>T95</f>
        <v>0</v>
      </c>
      <c r="AR94" s="121" t="s">
        <v>79</v>
      </c>
      <c r="AT94" s="128" t="s">
        <v>71</v>
      </c>
      <c r="AU94" s="128" t="s">
        <v>72</v>
      </c>
      <c r="AY94" s="121" t="s">
        <v>160</v>
      </c>
      <c r="BK94" s="129">
        <f>BK95</f>
        <v>0</v>
      </c>
    </row>
    <row r="95" spans="2:65" s="11" customFormat="1" ht="22.9" customHeight="1">
      <c r="B95" s="120"/>
      <c r="D95" s="121" t="s">
        <v>71</v>
      </c>
      <c r="E95" s="130" t="s">
        <v>161</v>
      </c>
      <c r="F95" s="130" t="s">
        <v>162</v>
      </c>
      <c r="I95" s="123"/>
      <c r="J95" s="131">
        <f>BK95</f>
        <v>0</v>
      </c>
      <c r="L95" s="120"/>
      <c r="M95" s="125"/>
      <c r="P95" s="126">
        <f>SUM(P96:P131)</f>
        <v>0</v>
      </c>
      <c r="R95" s="126">
        <f>SUM(R96:R131)</f>
        <v>0</v>
      </c>
      <c r="T95" s="127">
        <f>SUM(T96:T131)</f>
        <v>0</v>
      </c>
      <c r="AR95" s="121" t="s">
        <v>79</v>
      </c>
      <c r="AT95" s="128" t="s">
        <v>71</v>
      </c>
      <c r="AU95" s="128" t="s">
        <v>79</v>
      </c>
      <c r="AY95" s="121" t="s">
        <v>160</v>
      </c>
      <c r="BK95" s="129">
        <f>SUM(BK96:BK131)</f>
        <v>0</v>
      </c>
    </row>
    <row r="96" spans="2:65" s="1" customFormat="1" ht="33" customHeight="1">
      <c r="B96" s="33"/>
      <c r="C96" s="132" t="s">
        <v>395</v>
      </c>
      <c r="D96" s="180" t="s">
        <v>164</v>
      </c>
      <c r="E96" s="134" t="s">
        <v>396</v>
      </c>
      <c r="F96" s="135" t="s">
        <v>397</v>
      </c>
      <c r="G96" s="136" t="s">
        <v>167</v>
      </c>
      <c r="H96" s="137">
        <v>-17.98</v>
      </c>
      <c r="I96" s="138"/>
      <c r="J96" s="139">
        <f>ROUND(I96*H96,2)</f>
        <v>0</v>
      </c>
      <c r="K96" s="135" t="s">
        <v>19</v>
      </c>
      <c r="L96" s="33"/>
      <c r="M96" s="140" t="s">
        <v>19</v>
      </c>
      <c r="N96" s="141" t="s">
        <v>43</v>
      </c>
      <c r="P96" s="142">
        <f>O96*H96</f>
        <v>0</v>
      </c>
      <c r="Q96" s="142">
        <v>0</v>
      </c>
      <c r="R96" s="142">
        <f>Q96*H96</f>
        <v>0</v>
      </c>
      <c r="S96" s="142">
        <v>0</v>
      </c>
      <c r="T96" s="143">
        <f>S96*H96</f>
        <v>0</v>
      </c>
      <c r="AR96" s="144" t="s">
        <v>169</v>
      </c>
      <c r="AT96" s="144" t="s">
        <v>164</v>
      </c>
      <c r="AU96" s="144" t="s">
        <v>81</v>
      </c>
      <c r="AY96" s="18" t="s">
        <v>160</v>
      </c>
      <c r="BE96" s="145">
        <f>IF(N96="základní",J96,0)</f>
        <v>0</v>
      </c>
      <c r="BF96" s="145">
        <f>IF(N96="snížená",J96,0)</f>
        <v>0</v>
      </c>
      <c r="BG96" s="145">
        <f>IF(N96="zákl. přenesená",J96,0)</f>
        <v>0</v>
      </c>
      <c r="BH96" s="145">
        <f>IF(N96="sníž. přenesená",J96,0)</f>
        <v>0</v>
      </c>
      <c r="BI96" s="145">
        <f>IF(N96="nulová",J96,0)</f>
        <v>0</v>
      </c>
      <c r="BJ96" s="18" t="s">
        <v>79</v>
      </c>
      <c r="BK96" s="145">
        <f>ROUND(I96*H96,2)</f>
        <v>0</v>
      </c>
      <c r="BL96" s="18" t="s">
        <v>169</v>
      </c>
      <c r="BM96" s="144" t="s">
        <v>398</v>
      </c>
    </row>
    <row r="97" spans="2:65" s="1" customFormat="1" ht="19.5">
      <c r="B97" s="33"/>
      <c r="D97" s="146" t="s">
        <v>171</v>
      </c>
      <c r="F97" s="147" t="s">
        <v>399</v>
      </c>
      <c r="I97" s="148"/>
      <c r="L97" s="33"/>
      <c r="M97" s="149"/>
      <c r="T97" s="54"/>
      <c r="AT97" s="18" t="s">
        <v>171</v>
      </c>
      <c r="AU97" s="18" t="s">
        <v>81</v>
      </c>
    </row>
    <row r="98" spans="2:65" s="1" customFormat="1" ht="39">
      <c r="B98" s="33"/>
      <c r="D98" s="146" t="s">
        <v>175</v>
      </c>
      <c r="F98" s="152" t="s">
        <v>400</v>
      </c>
      <c r="I98" s="148"/>
      <c r="L98" s="33"/>
      <c r="M98" s="149"/>
      <c r="T98" s="54"/>
      <c r="AT98" s="18" t="s">
        <v>175</v>
      </c>
      <c r="AU98" s="18" t="s">
        <v>81</v>
      </c>
    </row>
    <row r="99" spans="2:65" s="1" customFormat="1" ht="33" customHeight="1">
      <c r="B99" s="33"/>
      <c r="C99" s="132" t="s">
        <v>207</v>
      </c>
      <c r="D99" s="181" t="s">
        <v>164</v>
      </c>
      <c r="E99" s="134" t="s">
        <v>401</v>
      </c>
      <c r="F99" s="135" t="s">
        <v>397</v>
      </c>
      <c r="G99" s="136" t="s">
        <v>402</v>
      </c>
      <c r="H99" s="137">
        <v>17.98</v>
      </c>
      <c r="I99" s="138"/>
      <c r="J99" s="139">
        <f>ROUND(I99*H99,2)</f>
        <v>0</v>
      </c>
      <c r="K99" s="135" t="s">
        <v>19</v>
      </c>
      <c r="L99" s="33"/>
      <c r="M99" s="140" t="s">
        <v>19</v>
      </c>
      <c r="N99" s="141" t="s">
        <v>43</v>
      </c>
      <c r="P99" s="142">
        <f>O99*H99</f>
        <v>0</v>
      </c>
      <c r="Q99" s="142">
        <v>0</v>
      </c>
      <c r="R99" s="142">
        <f>Q99*H99</f>
        <v>0</v>
      </c>
      <c r="S99" s="142">
        <v>0</v>
      </c>
      <c r="T99" s="143">
        <f>S99*H99</f>
        <v>0</v>
      </c>
      <c r="AR99" s="144" t="s">
        <v>169</v>
      </c>
      <c r="AT99" s="144" t="s">
        <v>164</v>
      </c>
      <c r="AU99" s="144" t="s">
        <v>81</v>
      </c>
      <c r="AY99" s="18" t="s">
        <v>160</v>
      </c>
      <c r="BE99" s="145">
        <f>IF(N99="základní",J99,0)</f>
        <v>0</v>
      </c>
      <c r="BF99" s="145">
        <f>IF(N99="snížená",J99,0)</f>
        <v>0</v>
      </c>
      <c r="BG99" s="145">
        <f>IF(N99="zákl. přenesená",J99,0)</f>
        <v>0</v>
      </c>
      <c r="BH99" s="145">
        <f>IF(N99="sníž. přenesená",J99,0)</f>
        <v>0</v>
      </c>
      <c r="BI99" s="145">
        <f>IF(N99="nulová",J99,0)</f>
        <v>0</v>
      </c>
      <c r="BJ99" s="18" t="s">
        <v>79</v>
      </c>
      <c r="BK99" s="145">
        <f>ROUND(I99*H99,2)</f>
        <v>0</v>
      </c>
      <c r="BL99" s="18" t="s">
        <v>169</v>
      </c>
      <c r="BM99" s="144" t="s">
        <v>403</v>
      </c>
    </row>
    <row r="100" spans="2:65" s="1" customFormat="1" ht="19.5">
      <c r="B100" s="33"/>
      <c r="D100" s="146" t="s">
        <v>171</v>
      </c>
      <c r="F100" s="147" t="s">
        <v>399</v>
      </c>
      <c r="I100" s="148"/>
      <c r="L100" s="33"/>
      <c r="M100" s="149"/>
      <c r="T100" s="54"/>
      <c r="AT100" s="18" t="s">
        <v>171</v>
      </c>
      <c r="AU100" s="18" t="s">
        <v>81</v>
      </c>
    </row>
    <row r="101" spans="2:65" s="1" customFormat="1" ht="39">
      <c r="B101" s="33"/>
      <c r="D101" s="146" t="s">
        <v>175</v>
      </c>
      <c r="F101" s="152" t="s">
        <v>400</v>
      </c>
      <c r="I101" s="148"/>
      <c r="L101" s="33"/>
      <c r="M101" s="149"/>
      <c r="T101" s="54"/>
      <c r="AT101" s="18" t="s">
        <v>175</v>
      </c>
      <c r="AU101" s="18" t="s">
        <v>81</v>
      </c>
    </row>
    <row r="102" spans="2:65" s="1" customFormat="1" ht="33" customHeight="1">
      <c r="B102" s="33"/>
      <c r="C102" s="132" t="s">
        <v>187</v>
      </c>
      <c r="D102" s="180" t="s">
        <v>164</v>
      </c>
      <c r="E102" s="134" t="s">
        <v>404</v>
      </c>
      <c r="F102" s="135" t="s">
        <v>405</v>
      </c>
      <c r="G102" s="136" t="s">
        <v>167</v>
      </c>
      <c r="H102" s="137">
        <v>-42.61</v>
      </c>
      <c r="I102" s="138"/>
      <c r="J102" s="139">
        <f>ROUND(I102*H102,2)</f>
        <v>0</v>
      </c>
      <c r="K102" s="135" t="s">
        <v>19</v>
      </c>
      <c r="L102" s="33"/>
      <c r="M102" s="140" t="s">
        <v>19</v>
      </c>
      <c r="N102" s="141" t="s">
        <v>43</v>
      </c>
      <c r="P102" s="142">
        <f>O102*H102</f>
        <v>0</v>
      </c>
      <c r="Q102" s="142">
        <v>0</v>
      </c>
      <c r="R102" s="142">
        <f>Q102*H102</f>
        <v>0</v>
      </c>
      <c r="S102" s="142">
        <v>0</v>
      </c>
      <c r="T102" s="143">
        <f>S102*H102</f>
        <v>0</v>
      </c>
      <c r="AR102" s="144" t="s">
        <v>169</v>
      </c>
      <c r="AT102" s="144" t="s">
        <v>164</v>
      </c>
      <c r="AU102" s="144" t="s">
        <v>81</v>
      </c>
      <c r="AY102" s="18" t="s">
        <v>160</v>
      </c>
      <c r="BE102" s="145">
        <f>IF(N102="základní",J102,0)</f>
        <v>0</v>
      </c>
      <c r="BF102" s="145">
        <f>IF(N102="snížená",J102,0)</f>
        <v>0</v>
      </c>
      <c r="BG102" s="145">
        <f>IF(N102="zákl. přenesená",J102,0)</f>
        <v>0</v>
      </c>
      <c r="BH102" s="145">
        <f>IF(N102="sníž. přenesená",J102,0)</f>
        <v>0</v>
      </c>
      <c r="BI102" s="145">
        <f>IF(N102="nulová",J102,0)</f>
        <v>0</v>
      </c>
      <c r="BJ102" s="18" t="s">
        <v>79</v>
      </c>
      <c r="BK102" s="145">
        <f>ROUND(I102*H102,2)</f>
        <v>0</v>
      </c>
      <c r="BL102" s="18" t="s">
        <v>169</v>
      </c>
      <c r="BM102" s="144" t="s">
        <v>406</v>
      </c>
    </row>
    <row r="103" spans="2:65" s="1" customFormat="1" ht="19.5">
      <c r="B103" s="33"/>
      <c r="D103" s="146" t="s">
        <v>171</v>
      </c>
      <c r="F103" s="147" t="s">
        <v>407</v>
      </c>
      <c r="I103" s="148"/>
      <c r="L103" s="33"/>
      <c r="M103" s="149"/>
      <c r="T103" s="54"/>
      <c r="AT103" s="18" t="s">
        <v>171</v>
      </c>
      <c r="AU103" s="18" t="s">
        <v>81</v>
      </c>
    </row>
    <row r="104" spans="2:65" s="1" customFormat="1" ht="39">
      <c r="B104" s="33"/>
      <c r="D104" s="146" t="s">
        <v>175</v>
      </c>
      <c r="F104" s="152" t="s">
        <v>408</v>
      </c>
      <c r="I104" s="148"/>
      <c r="L104" s="33"/>
      <c r="M104" s="149"/>
      <c r="T104" s="54"/>
      <c r="AT104" s="18" t="s">
        <v>175</v>
      </c>
      <c r="AU104" s="18" t="s">
        <v>81</v>
      </c>
    </row>
    <row r="105" spans="2:65" s="1" customFormat="1" ht="33" customHeight="1">
      <c r="B105" s="33"/>
      <c r="C105" s="132" t="s">
        <v>409</v>
      </c>
      <c r="D105" s="181" t="s">
        <v>164</v>
      </c>
      <c r="E105" s="134" t="s">
        <v>410</v>
      </c>
      <c r="F105" s="135" t="s">
        <v>405</v>
      </c>
      <c r="G105" s="136" t="s">
        <v>402</v>
      </c>
      <c r="H105" s="137">
        <v>42.61</v>
      </c>
      <c r="I105" s="138"/>
      <c r="J105" s="139">
        <f>ROUND(I105*H105,2)</f>
        <v>0</v>
      </c>
      <c r="K105" s="135" t="s">
        <v>19</v>
      </c>
      <c r="L105" s="33"/>
      <c r="M105" s="140" t="s">
        <v>19</v>
      </c>
      <c r="N105" s="141" t="s">
        <v>43</v>
      </c>
      <c r="P105" s="142">
        <f>O105*H105</f>
        <v>0</v>
      </c>
      <c r="Q105" s="142">
        <v>0</v>
      </c>
      <c r="R105" s="142">
        <f>Q105*H105</f>
        <v>0</v>
      </c>
      <c r="S105" s="142">
        <v>0</v>
      </c>
      <c r="T105" s="143">
        <f>S105*H105</f>
        <v>0</v>
      </c>
      <c r="AR105" s="144" t="s">
        <v>169</v>
      </c>
      <c r="AT105" s="144" t="s">
        <v>164</v>
      </c>
      <c r="AU105" s="144" t="s">
        <v>81</v>
      </c>
      <c r="AY105" s="18" t="s">
        <v>160</v>
      </c>
      <c r="BE105" s="145">
        <f>IF(N105="základní",J105,0)</f>
        <v>0</v>
      </c>
      <c r="BF105" s="145">
        <f>IF(N105="snížená",J105,0)</f>
        <v>0</v>
      </c>
      <c r="BG105" s="145">
        <f>IF(N105="zákl. přenesená",J105,0)</f>
        <v>0</v>
      </c>
      <c r="BH105" s="145">
        <f>IF(N105="sníž. přenesená",J105,0)</f>
        <v>0</v>
      </c>
      <c r="BI105" s="145">
        <f>IF(N105="nulová",J105,0)</f>
        <v>0</v>
      </c>
      <c r="BJ105" s="18" t="s">
        <v>79</v>
      </c>
      <c r="BK105" s="145">
        <f>ROUND(I105*H105,2)</f>
        <v>0</v>
      </c>
      <c r="BL105" s="18" t="s">
        <v>169</v>
      </c>
      <c r="BM105" s="144" t="s">
        <v>411</v>
      </c>
    </row>
    <row r="106" spans="2:65" s="1" customFormat="1" ht="19.5">
      <c r="B106" s="33"/>
      <c r="D106" s="146" t="s">
        <v>171</v>
      </c>
      <c r="F106" s="147" t="s">
        <v>407</v>
      </c>
      <c r="I106" s="148"/>
      <c r="L106" s="33"/>
      <c r="M106" s="149"/>
      <c r="T106" s="54"/>
      <c r="AT106" s="18" t="s">
        <v>171</v>
      </c>
      <c r="AU106" s="18" t="s">
        <v>81</v>
      </c>
    </row>
    <row r="107" spans="2:65" s="1" customFormat="1" ht="39">
      <c r="B107" s="33"/>
      <c r="D107" s="146" t="s">
        <v>175</v>
      </c>
      <c r="F107" s="152" t="s">
        <v>408</v>
      </c>
      <c r="I107" s="148"/>
      <c r="L107" s="33"/>
      <c r="M107" s="149"/>
      <c r="T107" s="54"/>
      <c r="AT107" s="18" t="s">
        <v>175</v>
      </c>
      <c r="AU107" s="18" t="s">
        <v>81</v>
      </c>
    </row>
    <row r="108" spans="2:65" s="1" customFormat="1" ht="37.9" customHeight="1">
      <c r="B108" s="33"/>
      <c r="C108" s="132" t="s">
        <v>161</v>
      </c>
      <c r="D108" s="180" t="s">
        <v>164</v>
      </c>
      <c r="E108" s="134" t="s">
        <v>412</v>
      </c>
      <c r="F108" s="135" t="s">
        <v>413</v>
      </c>
      <c r="G108" s="136" t="s">
        <v>167</v>
      </c>
      <c r="H108" s="137">
        <v>-26.54</v>
      </c>
      <c r="I108" s="138"/>
      <c r="J108" s="139">
        <f>ROUND(I108*H108,2)</f>
        <v>0</v>
      </c>
      <c r="K108" s="135" t="s">
        <v>19</v>
      </c>
      <c r="L108" s="33"/>
      <c r="M108" s="140" t="s">
        <v>19</v>
      </c>
      <c r="N108" s="141" t="s">
        <v>43</v>
      </c>
      <c r="P108" s="142">
        <f>O108*H108</f>
        <v>0</v>
      </c>
      <c r="Q108" s="142">
        <v>0</v>
      </c>
      <c r="R108" s="142">
        <f>Q108*H108</f>
        <v>0</v>
      </c>
      <c r="S108" s="142">
        <v>0</v>
      </c>
      <c r="T108" s="143">
        <f>S108*H108</f>
        <v>0</v>
      </c>
      <c r="AR108" s="144" t="s">
        <v>169</v>
      </c>
      <c r="AT108" s="144" t="s">
        <v>164</v>
      </c>
      <c r="AU108" s="144" t="s">
        <v>81</v>
      </c>
      <c r="AY108" s="18" t="s">
        <v>160</v>
      </c>
      <c r="BE108" s="145">
        <f>IF(N108="základní",J108,0)</f>
        <v>0</v>
      </c>
      <c r="BF108" s="145">
        <f>IF(N108="snížená",J108,0)</f>
        <v>0</v>
      </c>
      <c r="BG108" s="145">
        <f>IF(N108="zákl. přenesená",J108,0)</f>
        <v>0</v>
      </c>
      <c r="BH108" s="145">
        <f>IF(N108="sníž. přenesená",J108,0)</f>
        <v>0</v>
      </c>
      <c r="BI108" s="145">
        <f>IF(N108="nulová",J108,0)</f>
        <v>0</v>
      </c>
      <c r="BJ108" s="18" t="s">
        <v>79</v>
      </c>
      <c r="BK108" s="145">
        <f>ROUND(I108*H108,2)</f>
        <v>0</v>
      </c>
      <c r="BL108" s="18" t="s">
        <v>169</v>
      </c>
      <c r="BM108" s="144" t="s">
        <v>414</v>
      </c>
    </row>
    <row r="109" spans="2:65" s="1" customFormat="1" ht="29.25">
      <c r="B109" s="33"/>
      <c r="D109" s="146" t="s">
        <v>171</v>
      </c>
      <c r="F109" s="147" t="s">
        <v>415</v>
      </c>
      <c r="I109" s="148"/>
      <c r="L109" s="33"/>
      <c r="M109" s="149"/>
      <c r="T109" s="54"/>
      <c r="AT109" s="18" t="s">
        <v>171</v>
      </c>
      <c r="AU109" s="18" t="s">
        <v>81</v>
      </c>
    </row>
    <row r="110" spans="2:65" s="1" customFormat="1" ht="48.75">
      <c r="B110" s="33"/>
      <c r="D110" s="146" t="s">
        <v>175</v>
      </c>
      <c r="F110" s="152" t="s">
        <v>416</v>
      </c>
      <c r="I110" s="148"/>
      <c r="L110" s="33"/>
      <c r="M110" s="149"/>
      <c r="T110" s="54"/>
      <c r="AT110" s="18" t="s">
        <v>175</v>
      </c>
      <c r="AU110" s="18" t="s">
        <v>81</v>
      </c>
    </row>
    <row r="111" spans="2:65" s="1" customFormat="1" ht="37.9" customHeight="1">
      <c r="B111" s="33"/>
      <c r="C111" s="132" t="s">
        <v>244</v>
      </c>
      <c r="D111" s="181" t="s">
        <v>164</v>
      </c>
      <c r="E111" s="134" t="s">
        <v>417</v>
      </c>
      <c r="F111" s="135" t="s">
        <v>413</v>
      </c>
      <c r="G111" s="136" t="s">
        <v>402</v>
      </c>
      <c r="H111" s="137">
        <v>26.54</v>
      </c>
      <c r="I111" s="138"/>
      <c r="J111" s="139">
        <f>ROUND(I111*H111,2)</f>
        <v>0</v>
      </c>
      <c r="K111" s="135" t="s">
        <v>19</v>
      </c>
      <c r="L111" s="33"/>
      <c r="M111" s="140" t="s">
        <v>19</v>
      </c>
      <c r="N111" s="141" t="s">
        <v>43</v>
      </c>
      <c r="P111" s="142">
        <f>O111*H111</f>
        <v>0</v>
      </c>
      <c r="Q111" s="142">
        <v>0</v>
      </c>
      <c r="R111" s="142">
        <f>Q111*H111</f>
        <v>0</v>
      </c>
      <c r="S111" s="142">
        <v>0</v>
      </c>
      <c r="T111" s="143">
        <f>S111*H111</f>
        <v>0</v>
      </c>
      <c r="AR111" s="144" t="s">
        <v>169</v>
      </c>
      <c r="AT111" s="144" t="s">
        <v>164</v>
      </c>
      <c r="AU111" s="144" t="s">
        <v>81</v>
      </c>
      <c r="AY111" s="18" t="s">
        <v>160</v>
      </c>
      <c r="BE111" s="145">
        <f>IF(N111="základní",J111,0)</f>
        <v>0</v>
      </c>
      <c r="BF111" s="145">
        <f>IF(N111="snížená",J111,0)</f>
        <v>0</v>
      </c>
      <c r="BG111" s="145">
        <f>IF(N111="zákl. přenesená",J111,0)</f>
        <v>0</v>
      </c>
      <c r="BH111" s="145">
        <f>IF(N111="sníž. přenesená",J111,0)</f>
        <v>0</v>
      </c>
      <c r="BI111" s="145">
        <f>IF(N111="nulová",J111,0)</f>
        <v>0</v>
      </c>
      <c r="BJ111" s="18" t="s">
        <v>79</v>
      </c>
      <c r="BK111" s="145">
        <f>ROUND(I111*H111,2)</f>
        <v>0</v>
      </c>
      <c r="BL111" s="18" t="s">
        <v>169</v>
      </c>
      <c r="BM111" s="144" t="s">
        <v>418</v>
      </c>
    </row>
    <row r="112" spans="2:65" s="1" customFormat="1" ht="29.25">
      <c r="B112" s="33"/>
      <c r="D112" s="146" t="s">
        <v>171</v>
      </c>
      <c r="F112" s="147" t="s">
        <v>415</v>
      </c>
      <c r="I112" s="148"/>
      <c r="L112" s="33"/>
      <c r="M112" s="149"/>
      <c r="T112" s="54"/>
      <c r="AT112" s="18" t="s">
        <v>171</v>
      </c>
      <c r="AU112" s="18" t="s">
        <v>81</v>
      </c>
    </row>
    <row r="113" spans="2:65" s="1" customFormat="1" ht="48.75">
      <c r="B113" s="33"/>
      <c r="D113" s="146" t="s">
        <v>175</v>
      </c>
      <c r="F113" s="152" t="s">
        <v>416</v>
      </c>
      <c r="I113" s="148"/>
      <c r="L113" s="33"/>
      <c r="M113" s="149"/>
      <c r="T113" s="54"/>
      <c r="AT113" s="18" t="s">
        <v>175</v>
      </c>
      <c r="AU113" s="18" t="s">
        <v>81</v>
      </c>
    </row>
    <row r="114" spans="2:65" s="1" customFormat="1" ht="33" customHeight="1">
      <c r="B114" s="33"/>
      <c r="C114" s="132" t="s">
        <v>419</v>
      </c>
      <c r="D114" s="180" t="s">
        <v>164</v>
      </c>
      <c r="E114" s="134" t="s">
        <v>420</v>
      </c>
      <c r="F114" s="135" t="s">
        <v>421</v>
      </c>
      <c r="G114" s="136" t="s">
        <v>167</v>
      </c>
      <c r="H114" s="137">
        <v>-50.79</v>
      </c>
      <c r="I114" s="138"/>
      <c r="J114" s="139">
        <f>ROUND(I114*H114,2)</f>
        <v>0</v>
      </c>
      <c r="K114" s="135" t="s">
        <v>19</v>
      </c>
      <c r="L114" s="33"/>
      <c r="M114" s="140" t="s">
        <v>19</v>
      </c>
      <c r="N114" s="141" t="s">
        <v>43</v>
      </c>
      <c r="P114" s="142">
        <f>O114*H114</f>
        <v>0</v>
      </c>
      <c r="Q114" s="142">
        <v>0</v>
      </c>
      <c r="R114" s="142">
        <f>Q114*H114</f>
        <v>0</v>
      </c>
      <c r="S114" s="142">
        <v>0</v>
      </c>
      <c r="T114" s="143">
        <f>S114*H114</f>
        <v>0</v>
      </c>
      <c r="AR114" s="144" t="s">
        <v>169</v>
      </c>
      <c r="AT114" s="144" t="s">
        <v>164</v>
      </c>
      <c r="AU114" s="144" t="s">
        <v>81</v>
      </c>
      <c r="AY114" s="18" t="s">
        <v>160</v>
      </c>
      <c r="BE114" s="145">
        <f>IF(N114="základní",J114,0)</f>
        <v>0</v>
      </c>
      <c r="BF114" s="145">
        <f>IF(N114="snížená",J114,0)</f>
        <v>0</v>
      </c>
      <c r="BG114" s="145">
        <f>IF(N114="zákl. přenesená",J114,0)</f>
        <v>0</v>
      </c>
      <c r="BH114" s="145">
        <f>IF(N114="sníž. přenesená",J114,0)</f>
        <v>0</v>
      </c>
      <c r="BI114" s="145">
        <f>IF(N114="nulová",J114,0)</f>
        <v>0</v>
      </c>
      <c r="BJ114" s="18" t="s">
        <v>79</v>
      </c>
      <c r="BK114" s="145">
        <f>ROUND(I114*H114,2)</f>
        <v>0</v>
      </c>
      <c r="BL114" s="18" t="s">
        <v>169</v>
      </c>
      <c r="BM114" s="144" t="s">
        <v>422</v>
      </c>
    </row>
    <row r="115" spans="2:65" s="1" customFormat="1" ht="19.5">
      <c r="B115" s="33"/>
      <c r="D115" s="146" t="s">
        <v>171</v>
      </c>
      <c r="F115" s="147" t="s">
        <v>423</v>
      </c>
      <c r="I115" s="148"/>
      <c r="L115" s="33"/>
      <c r="M115" s="149"/>
      <c r="T115" s="54"/>
      <c r="AT115" s="18" t="s">
        <v>171</v>
      </c>
      <c r="AU115" s="18" t="s">
        <v>81</v>
      </c>
    </row>
    <row r="116" spans="2:65" s="1" customFormat="1" ht="39">
      <c r="B116" s="33"/>
      <c r="D116" s="146" t="s">
        <v>175</v>
      </c>
      <c r="F116" s="152" t="s">
        <v>424</v>
      </c>
      <c r="I116" s="148"/>
      <c r="L116" s="33"/>
      <c r="M116" s="149"/>
      <c r="T116" s="54"/>
      <c r="AT116" s="18" t="s">
        <v>175</v>
      </c>
      <c r="AU116" s="18" t="s">
        <v>81</v>
      </c>
    </row>
    <row r="117" spans="2:65" s="1" customFormat="1" ht="33" customHeight="1">
      <c r="B117" s="33"/>
      <c r="C117" s="132" t="s">
        <v>322</v>
      </c>
      <c r="D117" s="181" t="s">
        <v>164</v>
      </c>
      <c r="E117" s="134" t="s">
        <v>425</v>
      </c>
      <c r="F117" s="135" t="s">
        <v>421</v>
      </c>
      <c r="G117" s="136" t="s">
        <v>402</v>
      </c>
      <c r="H117" s="137">
        <v>50.79</v>
      </c>
      <c r="I117" s="138"/>
      <c r="J117" s="139">
        <f>ROUND(I117*H117,2)</f>
        <v>0</v>
      </c>
      <c r="K117" s="135" t="s">
        <v>19</v>
      </c>
      <c r="L117" s="33"/>
      <c r="M117" s="140" t="s">
        <v>19</v>
      </c>
      <c r="N117" s="141" t="s">
        <v>43</v>
      </c>
      <c r="P117" s="142">
        <f>O117*H117</f>
        <v>0</v>
      </c>
      <c r="Q117" s="142">
        <v>0</v>
      </c>
      <c r="R117" s="142">
        <f>Q117*H117</f>
        <v>0</v>
      </c>
      <c r="S117" s="142">
        <v>0</v>
      </c>
      <c r="T117" s="143">
        <f>S117*H117</f>
        <v>0</v>
      </c>
      <c r="AR117" s="144" t="s">
        <v>169</v>
      </c>
      <c r="AT117" s="144" t="s">
        <v>164</v>
      </c>
      <c r="AU117" s="144" t="s">
        <v>81</v>
      </c>
      <c r="AY117" s="18" t="s">
        <v>160</v>
      </c>
      <c r="BE117" s="145">
        <f>IF(N117="základní",J117,0)</f>
        <v>0</v>
      </c>
      <c r="BF117" s="145">
        <f>IF(N117="snížená",J117,0)</f>
        <v>0</v>
      </c>
      <c r="BG117" s="145">
        <f>IF(N117="zákl. přenesená",J117,0)</f>
        <v>0</v>
      </c>
      <c r="BH117" s="145">
        <f>IF(N117="sníž. přenesená",J117,0)</f>
        <v>0</v>
      </c>
      <c r="BI117" s="145">
        <f>IF(N117="nulová",J117,0)</f>
        <v>0</v>
      </c>
      <c r="BJ117" s="18" t="s">
        <v>79</v>
      </c>
      <c r="BK117" s="145">
        <f>ROUND(I117*H117,2)</f>
        <v>0</v>
      </c>
      <c r="BL117" s="18" t="s">
        <v>169</v>
      </c>
      <c r="BM117" s="144" t="s">
        <v>426</v>
      </c>
    </row>
    <row r="118" spans="2:65" s="1" customFormat="1" ht="19.5">
      <c r="B118" s="33"/>
      <c r="D118" s="146" t="s">
        <v>171</v>
      </c>
      <c r="F118" s="147" t="s">
        <v>423</v>
      </c>
      <c r="I118" s="148"/>
      <c r="L118" s="33"/>
      <c r="M118" s="149"/>
      <c r="T118" s="54"/>
      <c r="AT118" s="18" t="s">
        <v>171</v>
      </c>
      <c r="AU118" s="18" t="s">
        <v>81</v>
      </c>
    </row>
    <row r="119" spans="2:65" s="1" customFormat="1" ht="39">
      <c r="B119" s="33"/>
      <c r="D119" s="146" t="s">
        <v>175</v>
      </c>
      <c r="F119" s="152" t="s">
        <v>424</v>
      </c>
      <c r="I119" s="148"/>
      <c r="L119" s="33"/>
      <c r="M119" s="149"/>
      <c r="T119" s="54"/>
      <c r="AT119" s="18" t="s">
        <v>175</v>
      </c>
      <c r="AU119" s="18" t="s">
        <v>81</v>
      </c>
    </row>
    <row r="120" spans="2:65" s="1" customFormat="1" ht="24.2" customHeight="1">
      <c r="B120" s="33"/>
      <c r="C120" s="132" t="s">
        <v>427</v>
      </c>
      <c r="D120" s="180" t="s">
        <v>164</v>
      </c>
      <c r="E120" s="134" t="s">
        <v>428</v>
      </c>
      <c r="F120" s="135" t="s">
        <v>429</v>
      </c>
      <c r="G120" s="136" t="s">
        <v>167</v>
      </c>
      <c r="H120" s="137">
        <v>-231.58</v>
      </c>
      <c r="I120" s="138"/>
      <c r="J120" s="139">
        <f>ROUND(I120*H120,2)</f>
        <v>0</v>
      </c>
      <c r="K120" s="135" t="s">
        <v>19</v>
      </c>
      <c r="L120" s="33"/>
      <c r="M120" s="140" t="s">
        <v>19</v>
      </c>
      <c r="N120" s="141" t="s">
        <v>43</v>
      </c>
      <c r="P120" s="142">
        <f>O120*H120</f>
        <v>0</v>
      </c>
      <c r="Q120" s="142">
        <v>0</v>
      </c>
      <c r="R120" s="142">
        <f>Q120*H120</f>
        <v>0</v>
      </c>
      <c r="S120" s="142">
        <v>0</v>
      </c>
      <c r="T120" s="143">
        <f>S120*H120</f>
        <v>0</v>
      </c>
      <c r="AR120" s="144" t="s">
        <v>169</v>
      </c>
      <c r="AT120" s="144" t="s">
        <v>164</v>
      </c>
      <c r="AU120" s="144" t="s">
        <v>81</v>
      </c>
      <c r="AY120" s="18" t="s">
        <v>160</v>
      </c>
      <c r="BE120" s="145">
        <f>IF(N120="základní",J120,0)</f>
        <v>0</v>
      </c>
      <c r="BF120" s="145">
        <f>IF(N120="snížená",J120,0)</f>
        <v>0</v>
      </c>
      <c r="BG120" s="145">
        <f>IF(N120="zákl. přenesená",J120,0)</f>
        <v>0</v>
      </c>
      <c r="BH120" s="145">
        <f>IF(N120="sníž. přenesená",J120,0)</f>
        <v>0</v>
      </c>
      <c r="BI120" s="145">
        <f>IF(N120="nulová",J120,0)</f>
        <v>0</v>
      </c>
      <c r="BJ120" s="18" t="s">
        <v>79</v>
      </c>
      <c r="BK120" s="145">
        <f>ROUND(I120*H120,2)</f>
        <v>0</v>
      </c>
      <c r="BL120" s="18" t="s">
        <v>169</v>
      </c>
      <c r="BM120" s="144" t="s">
        <v>430</v>
      </c>
    </row>
    <row r="121" spans="2:65" s="1" customFormat="1" ht="19.5">
      <c r="B121" s="33"/>
      <c r="D121" s="146" t="s">
        <v>171</v>
      </c>
      <c r="F121" s="147" t="s">
        <v>431</v>
      </c>
      <c r="I121" s="148"/>
      <c r="L121" s="33"/>
      <c r="M121" s="149"/>
      <c r="T121" s="54"/>
      <c r="AT121" s="18" t="s">
        <v>171</v>
      </c>
      <c r="AU121" s="18" t="s">
        <v>81</v>
      </c>
    </row>
    <row r="122" spans="2:65" s="1" customFormat="1" ht="39">
      <c r="B122" s="33"/>
      <c r="D122" s="146" t="s">
        <v>175</v>
      </c>
      <c r="F122" s="152" t="s">
        <v>432</v>
      </c>
      <c r="I122" s="148"/>
      <c r="L122" s="33"/>
      <c r="M122" s="149"/>
      <c r="T122" s="54"/>
      <c r="AT122" s="18" t="s">
        <v>175</v>
      </c>
      <c r="AU122" s="18" t="s">
        <v>81</v>
      </c>
    </row>
    <row r="123" spans="2:65" s="1" customFormat="1" ht="24.2" customHeight="1">
      <c r="B123" s="33"/>
      <c r="C123" s="132" t="s">
        <v>433</v>
      </c>
      <c r="D123" s="181" t="s">
        <v>164</v>
      </c>
      <c r="E123" s="134" t="s">
        <v>434</v>
      </c>
      <c r="F123" s="135" t="s">
        <v>429</v>
      </c>
      <c r="G123" s="136" t="s">
        <v>402</v>
      </c>
      <c r="H123" s="137">
        <v>231.58</v>
      </c>
      <c r="I123" s="138"/>
      <c r="J123" s="139">
        <f>ROUND(I123*H123,2)</f>
        <v>0</v>
      </c>
      <c r="K123" s="135" t="s">
        <v>19</v>
      </c>
      <c r="L123" s="33"/>
      <c r="M123" s="140" t="s">
        <v>19</v>
      </c>
      <c r="N123" s="141" t="s">
        <v>43</v>
      </c>
      <c r="P123" s="142">
        <f>O123*H123</f>
        <v>0</v>
      </c>
      <c r="Q123" s="142">
        <v>0</v>
      </c>
      <c r="R123" s="142">
        <f>Q123*H123</f>
        <v>0</v>
      </c>
      <c r="S123" s="142">
        <v>0</v>
      </c>
      <c r="T123" s="143">
        <f>S123*H123</f>
        <v>0</v>
      </c>
      <c r="AR123" s="144" t="s">
        <v>169</v>
      </c>
      <c r="AT123" s="144" t="s">
        <v>164</v>
      </c>
      <c r="AU123" s="144" t="s">
        <v>81</v>
      </c>
      <c r="AY123" s="18" t="s">
        <v>160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8" t="s">
        <v>79</v>
      </c>
      <c r="BK123" s="145">
        <f>ROUND(I123*H123,2)</f>
        <v>0</v>
      </c>
      <c r="BL123" s="18" t="s">
        <v>169</v>
      </c>
      <c r="BM123" s="144" t="s">
        <v>435</v>
      </c>
    </row>
    <row r="124" spans="2:65" s="1" customFormat="1" ht="19.5">
      <c r="B124" s="33"/>
      <c r="D124" s="146" t="s">
        <v>171</v>
      </c>
      <c r="F124" s="147" t="s">
        <v>431</v>
      </c>
      <c r="I124" s="148"/>
      <c r="L124" s="33"/>
      <c r="M124" s="149"/>
      <c r="T124" s="54"/>
      <c r="AT124" s="18" t="s">
        <v>171</v>
      </c>
      <c r="AU124" s="18" t="s">
        <v>81</v>
      </c>
    </row>
    <row r="125" spans="2:65" s="1" customFormat="1" ht="39">
      <c r="B125" s="33"/>
      <c r="D125" s="146" t="s">
        <v>175</v>
      </c>
      <c r="F125" s="152" t="s">
        <v>432</v>
      </c>
      <c r="I125" s="148"/>
      <c r="L125" s="33"/>
      <c r="M125" s="149"/>
      <c r="T125" s="54"/>
      <c r="AT125" s="18" t="s">
        <v>175</v>
      </c>
      <c r="AU125" s="18" t="s">
        <v>81</v>
      </c>
    </row>
    <row r="126" spans="2:65" s="1" customFormat="1" ht="37.9" customHeight="1">
      <c r="B126" s="33"/>
      <c r="C126" s="132" t="s">
        <v>8</v>
      </c>
      <c r="D126" s="180" t="s">
        <v>164</v>
      </c>
      <c r="E126" s="134" t="s">
        <v>436</v>
      </c>
      <c r="F126" s="135" t="s">
        <v>437</v>
      </c>
      <c r="G126" s="136" t="s">
        <v>167</v>
      </c>
      <c r="H126" s="137">
        <v>-37.21</v>
      </c>
      <c r="I126" s="138"/>
      <c r="J126" s="139">
        <f>ROUND(I126*H126,2)</f>
        <v>0</v>
      </c>
      <c r="K126" s="135" t="s">
        <v>19</v>
      </c>
      <c r="L126" s="33"/>
      <c r="M126" s="140" t="s">
        <v>19</v>
      </c>
      <c r="N126" s="141" t="s">
        <v>43</v>
      </c>
      <c r="P126" s="142">
        <f>O126*H126</f>
        <v>0</v>
      </c>
      <c r="Q126" s="142">
        <v>0</v>
      </c>
      <c r="R126" s="142">
        <f>Q126*H126</f>
        <v>0</v>
      </c>
      <c r="S126" s="142">
        <v>0</v>
      </c>
      <c r="T126" s="143">
        <f>S126*H126</f>
        <v>0</v>
      </c>
      <c r="AR126" s="144" t="s">
        <v>169</v>
      </c>
      <c r="AT126" s="144" t="s">
        <v>164</v>
      </c>
      <c r="AU126" s="144" t="s">
        <v>81</v>
      </c>
      <c r="AY126" s="18" t="s">
        <v>160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8" t="s">
        <v>79</v>
      </c>
      <c r="BK126" s="145">
        <f>ROUND(I126*H126,2)</f>
        <v>0</v>
      </c>
      <c r="BL126" s="18" t="s">
        <v>169</v>
      </c>
      <c r="BM126" s="144" t="s">
        <v>438</v>
      </c>
    </row>
    <row r="127" spans="2:65" s="1" customFormat="1" ht="19.5">
      <c r="B127" s="33"/>
      <c r="D127" s="146" t="s">
        <v>171</v>
      </c>
      <c r="F127" s="147" t="s">
        <v>439</v>
      </c>
      <c r="I127" s="148"/>
      <c r="L127" s="33"/>
      <c r="M127" s="149"/>
      <c r="T127" s="54"/>
      <c r="AT127" s="18" t="s">
        <v>171</v>
      </c>
      <c r="AU127" s="18" t="s">
        <v>81</v>
      </c>
    </row>
    <row r="128" spans="2:65" s="1" customFormat="1" ht="48.75">
      <c r="B128" s="33"/>
      <c r="D128" s="146" t="s">
        <v>175</v>
      </c>
      <c r="F128" s="152" t="s">
        <v>440</v>
      </c>
      <c r="I128" s="148"/>
      <c r="L128" s="33"/>
      <c r="M128" s="149"/>
      <c r="T128" s="54"/>
      <c r="AT128" s="18" t="s">
        <v>175</v>
      </c>
      <c r="AU128" s="18" t="s">
        <v>81</v>
      </c>
    </row>
    <row r="129" spans="2:65" s="1" customFormat="1" ht="37.9" customHeight="1">
      <c r="B129" s="33"/>
      <c r="C129" s="132" t="s">
        <v>441</v>
      </c>
      <c r="D129" s="181" t="s">
        <v>164</v>
      </c>
      <c r="E129" s="134" t="s">
        <v>442</v>
      </c>
      <c r="F129" s="135" t="s">
        <v>437</v>
      </c>
      <c r="G129" s="136" t="s">
        <v>402</v>
      </c>
      <c r="H129" s="137">
        <v>37.21</v>
      </c>
      <c r="I129" s="138"/>
      <c r="J129" s="139">
        <f>ROUND(I129*H129,2)</f>
        <v>0</v>
      </c>
      <c r="K129" s="135" t="s">
        <v>19</v>
      </c>
      <c r="L129" s="33"/>
      <c r="M129" s="140" t="s">
        <v>19</v>
      </c>
      <c r="N129" s="141" t="s">
        <v>43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169</v>
      </c>
      <c r="AT129" s="144" t="s">
        <v>164</v>
      </c>
      <c r="AU129" s="144" t="s">
        <v>81</v>
      </c>
      <c r="AY129" s="18" t="s">
        <v>160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8" t="s">
        <v>79</v>
      </c>
      <c r="BK129" s="145">
        <f>ROUND(I129*H129,2)</f>
        <v>0</v>
      </c>
      <c r="BL129" s="18" t="s">
        <v>169</v>
      </c>
      <c r="BM129" s="144" t="s">
        <v>443</v>
      </c>
    </row>
    <row r="130" spans="2:65" s="1" customFormat="1" ht="19.5">
      <c r="B130" s="33"/>
      <c r="D130" s="146" t="s">
        <v>171</v>
      </c>
      <c r="F130" s="147" t="s">
        <v>439</v>
      </c>
      <c r="I130" s="148"/>
      <c r="L130" s="33"/>
      <c r="M130" s="149"/>
      <c r="T130" s="54"/>
      <c r="AT130" s="18" t="s">
        <v>171</v>
      </c>
      <c r="AU130" s="18" t="s">
        <v>81</v>
      </c>
    </row>
    <row r="131" spans="2:65" s="1" customFormat="1" ht="48.75">
      <c r="B131" s="33"/>
      <c r="D131" s="146" t="s">
        <v>175</v>
      </c>
      <c r="F131" s="152" t="s">
        <v>440</v>
      </c>
      <c r="I131" s="148"/>
      <c r="L131" s="33"/>
      <c r="M131" s="177"/>
      <c r="N131" s="178"/>
      <c r="O131" s="178"/>
      <c r="P131" s="178"/>
      <c r="Q131" s="178"/>
      <c r="R131" s="178"/>
      <c r="S131" s="178"/>
      <c r="T131" s="179"/>
      <c r="AT131" s="18" t="s">
        <v>175</v>
      </c>
      <c r="AU131" s="18" t="s">
        <v>81</v>
      </c>
    </row>
    <row r="132" spans="2:65" s="1" customFormat="1" ht="6.95" customHeight="1">
      <c r="B132" s="42"/>
      <c r="C132" s="43"/>
      <c r="D132" s="43"/>
      <c r="E132" s="43"/>
      <c r="F132" s="43"/>
      <c r="G132" s="43"/>
      <c r="H132" s="43"/>
      <c r="I132" s="43"/>
      <c r="J132" s="43"/>
      <c r="K132" s="43"/>
      <c r="L132" s="33"/>
    </row>
  </sheetData>
  <sheetProtection algorithmName="SHA-512" hashValue="de+QifsM5g/ACIS3FKimFr884HqYVVShkrSKiDsCcr9k7s4hpnnXIPlApwDRfhmzjKuyQt+AvYEWrvyS9Ww90A==" saltValue="PAWvCdQ+p79ZlxNV7MBg4ZYk6g2Vg+528nTNCjb94L8sXmq0tyVzXQ1SUjLDHzNVO2gWght6/5K62pQfdF72Lw==" spinCount="100000" sheet="1" objects="1" scenarios="1" formatColumns="0" formatRows="0" autoFilter="0"/>
  <autoFilter ref="C92:K131" xr:uid="{00000000-0009-0000-0000-000006000000}"/>
  <mergeCells count="15">
    <mergeCell ref="E79:H79"/>
    <mergeCell ref="E83:H83"/>
    <mergeCell ref="E81:H81"/>
    <mergeCell ref="E85:H85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32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8" t="s">
        <v>111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5" customHeight="1">
      <c r="B4" s="21"/>
      <c r="D4" s="22" t="s">
        <v>132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37" t="str">
        <f>'Rekapitulace stavby'!K6</f>
        <v>Práce a dodávky specifikované v Dodatku č.2 k Dílu IV. dokumentace MVS</v>
      </c>
      <c r="F7" s="338"/>
      <c r="G7" s="338"/>
      <c r="H7" s="338"/>
      <c r="L7" s="21"/>
    </row>
    <row r="8" spans="2:46" ht="12.75">
      <c r="B8" s="21"/>
      <c r="D8" s="28" t="s">
        <v>133</v>
      </c>
      <c r="L8" s="21"/>
    </row>
    <row r="9" spans="2:46" ht="16.5" customHeight="1">
      <c r="B9" s="21"/>
      <c r="E9" s="337" t="s">
        <v>134</v>
      </c>
      <c r="F9" s="302"/>
      <c r="G9" s="302"/>
      <c r="H9" s="302"/>
      <c r="L9" s="21"/>
    </row>
    <row r="10" spans="2:46" ht="12" customHeight="1">
      <c r="B10" s="21"/>
      <c r="D10" s="28" t="s">
        <v>135</v>
      </c>
      <c r="L10" s="21"/>
    </row>
    <row r="11" spans="2:46" s="1" customFormat="1" ht="16.5" customHeight="1">
      <c r="B11" s="33"/>
      <c r="E11" s="300" t="s">
        <v>444</v>
      </c>
      <c r="F11" s="336"/>
      <c r="G11" s="336"/>
      <c r="H11" s="336"/>
      <c r="L11" s="33"/>
    </row>
    <row r="12" spans="2:46" s="1" customFormat="1" ht="12" customHeight="1">
      <c r="B12" s="33"/>
      <c r="D12" s="28" t="s">
        <v>393</v>
      </c>
      <c r="L12" s="33"/>
    </row>
    <row r="13" spans="2:46" s="1" customFormat="1" ht="16.5" customHeight="1">
      <c r="B13" s="33"/>
      <c r="E13" s="331" t="s">
        <v>445</v>
      </c>
      <c r="F13" s="336"/>
      <c r="G13" s="336"/>
      <c r="H13" s="336"/>
      <c r="L13" s="33"/>
    </row>
    <row r="14" spans="2:46" s="1" customFormat="1">
      <c r="B14" s="33"/>
      <c r="L14" s="33"/>
    </row>
    <row r="15" spans="2:46" s="1" customFormat="1" ht="12" customHeight="1">
      <c r="B15" s="33"/>
      <c r="D15" s="28" t="s">
        <v>18</v>
      </c>
      <c r="F15" s="26" t="s">
        <v>19</v>
      </c>
      <c r="I15" s="28" t="s">
        <v>20</v>
      </c>
      <c r="J15" s="26" t="s">
        <v>19</v>
      </c>
      <c r="L15" s="33"/>
    </row>
    <row r="16" spans="2:46" s="1" customFormat="1" ht="12" customHeight="1">
      <c r="B16" s="33"/>
      <c r="D16" s="28" t="s">
        <v>21</v>
      </c>
      <c r="F16" s="26" t="s">
        <v>22</v>
      </c>
      <c r="I16" s="28" t="s">
        <v>23</v>
      </c>
      <c r="J16" s="50" t="str">
        <f>'Rekapitulace stavby'!AN8</f>
        <v>3. 7. 2025</v>
      </c>
      <c r="L16" s="33"/>
    </row>
    <row r="17" spans="2:12" s="1" customFormat="1" ht="10.9" customHeight="1">
      <c r="B17" s="33"/>
      <c r="L17" s="33"/>
    </row>
    <row r="18" spans="2:12" s="1" customFormat="1" ht="12" customHeight="1">
      <c r="B18" s="33"/>
      <c r="D18" s="28" t="s">
        <v>25</v>
      </c>
      <c r="I18" s="28" t="s">
        <v>26</v>
      </c>
      <c r="J18" s="26" t="s">
        <v>19</v>
      </c>
      <c r="L18" s="33"/>
    </row>
    <row r="19" spans="2:12" s="1" customFormat="1" ht="18" customHeight="1">
      <c r="B19" s="33"/>
      <c r="E19" s="26" t="s">
        <v>27</v>
      </c>
      <c r="I19" s="28" t="s">
        <v>28</v>
      </c>
      <c r="J19" s="26" t="s">
        <v>19</v>
      </c>
      <c r="L19" s="33"/>
    </row>
    <row r="20" spans="2:12" s="1" customFormat="1" ht="6.95" customHeight="1">
      <c r="B20" s="33"/>
      <c r="L20" s="33"/>
    </row>
    <row r="21" spans="2:12" s="1" customFormat="1" ht="12" customHeight="1">
      <c r="B21" s="33"/>
      <c r="D21" s="28" t="s">
        <v>29</v>
      </c>
      <c r="I21" s="28" t="s">
        <v>26</v>
      </c>
      <c r="J21" s="29" t="str">
        <f>'Rekapitulace stavby'!AN13</f>
        <v>Vyplň údaj</v>
      </c>
      <c r="L21" s="33"/>
    </row>
    <row r="22" spans="2:12" s="1" customFormat="1" ht="18" customHeight="1">
      <c r="B22" s="33"/>
      <c r="E22" s="339" t="str">
        <f>'Rekapitulace stavby'!E14</f>
        <v>Vyplň údaj</v>
      </c>
      <c r="F22" s="323"/>
      <c r="G22" s="323"/>
      <c r="H22" s="323"/>
      <c r="I22" s="28" t="s">
        <v>28</v>
      </c>
      <c r="J22" s="29" t="str">
        <f>'Rekapitulace stavby'!AN14</f>
        <v>Vyplň údaj</v>
      </c>
      <c r="L22" s="33"/>
    </row>
    <row r="23" spans="2:12" s="1" customFormat="1" ht="6.95" customHeight="1">
      <c r="B23" s="33"/>
      <c r="L23" s="33"/>
    </row>
    <row r="24" spans="2:12" s="1" customFormat="1" ht="12" customHeight="1">
      <c r="B24" s="33"/>
      <c r="D24" s="28" t="s">
        <v>31</v>
      </c>
      <c r="I24" s="28" t="s">
        <v>26</v>
      </c>
      <c r="J24" s="26" t="s">
        <v>19</v>
      </c>
      <c r="L24" s="33"/>
    </row>
    <row r="25" spans="2:12" s="1" customFormat="1" ht="18" customHeight="1">
      <c r="B25" s="33"/>
      <c r="E25" s="26" t="s">
        <v>32</v>
      </c>
      <c r="I25" s="28" t="s">
        <v>28</v>
      </c>
      <c r="J25" s="26" t="s">
        <v>19</v>
      </c>
      <c r="L25" s="33"/>
    </row>
    <row r="26" spans="2:12" s="1" customFormat="1" ht="6.95" customHeight="1">
      <c r="B26" s="33"/>
      <c r="L26" s="33"/>
    </row>
    <row r="27" spans="2:12" s="1" customFormat="1" ht="12" customHeight="1">
      <c r="B27" s="33"/>
      <c r="D27" s="28" t="s">
        <v>34</v>
      </c>
      <c r="I27" s="28" t="s">
        <v>26</v>
      </c>
      <c r="J27" s="26" t="s">
        <v>19</v>
      </c>
      <c r="L27" s="33"/>
    </row>
    <row r="28" spans="2:12" s="1" customFormat="1" ht="18" customHeight="1">
      <c r="B28" s="33"/>
      <c r="E28" s="26" t="s">
        <v>446</v>
      </c>
      <c r="I28" s="28" t="s">
        <v>28</v>
      </c>
      <c r="J28" s="26" t="s">
        <v>19</v>
      </c>
      <c r="L28" s="33"/>
    </row>
    <row r="29" spans="2:12" s="1" customFormat="1" ht="6.95" customHeight="1">
      <c r="B29" s="33"/>
      <c r="L29" s="33"/>
    </row>
    <row r="30" spans="2:12" s="1" customFormat="1" ht="12" customHeight="1">
      <c r="B30" s="33"/>
      <c r="D30" s="28" t="s">
        <v>36</v>
      </c>
      <c r="L30" s="33"/>
    </row>
    <row r="31" spans="2:12" s="7" customFormat="1" ht="214.5" customHeight="1">
      <c r="B31" s="92"/>
      <c r="E31" s="327" t="s">
        <v>137</v>
      </c>
      <c r="F31" s="327"/>
      <c r="G31" s="327"/>
      <c r="H31" s="327"/>
      <c r="L31" s="92"/>
    </row>
    <row r="32" spans="2:12" s="1" customFormat="1" ht="6.95" customHeight="1">
      <c r="B32" s="33"/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25.35" customHeight="1">
      <c r="B34" s="33"/>
      <c r="D34" s="93" t="s">
        <v>38</v>
      </c>
      <c r="J34" s="64">
        <f>ROUND(J96, 2)</f>
        <v>0</v>
      </c>
      <c r="L34" s="33"/>
    </row>
    <row r="35" spans="2:12" s="1" customFormat="1" ht="6.95" customHeight="1">
      <c r="B35" s="33"/>
      <c r="D35" s="51"/>
      <c r="E35" s="51"/>
      <c r="F35" s="51"/>
      <c r="G35" s="51"/>
      <c r="H35" s="51"/>
      <c r="I35" s="51"/>
      <c r="J35" s="51"/>
      <c r="K35" s="51"/>
      <c r="L35" s="33"/>
    </row>
    <row r="36" spans="2:12" s="1" customFormat="1" ht="14.45" customHeight="1">
      <c r="B36" s="33"/>
      <c r="F36" s="36" t="s">
        <v>40</v>
      </c>
      <c r="I36" s="36" t="s">
        <v>39</v>
      </c>
      <c r="J36" s="36" t="s">
        <v>41</v>
      </c>
      <c r="L36" s="33"/>
    </row>
    <row r="37" spans="2:12" s="1" customFormat="1" ht="14.45" customHeight="1">
      <c r="B37" s="33"/>
      <c r="D37" s="53" t="s">
        <v>42</v>
      </c>
      <c r="E37" s="28" t="s">
        <v>43</v>
      </c>
      <c r="F37" s="84">
        <f>ROUND((SUM(BE96:BE131)),  2)</f>
        <v>0</v>
      </c>
      <c r="I37" s="94">
        <v>0.21</v>
      </c>
      <c r="J37" s="84">
        <f>ROUND(((SUM(BE96:BE131))*I37),  2)</f>
        <v>0</v>
      </c>
      <c r="L37" s="33"/>
    </row>
    <row r="38" spans="2:12" s="1" customFormat="1" ht="14.45" customHeight="1">
      <c r="B38" s="33"/>
      <c r="E38" s="28" t="s">
        <v>44</v>
      </c>
      <c r="F38" s="84">
        <f>ROUND((SUM(BF96:BF131)),  2)</f>
        <v>0</v>
      </c>
      <c r="I38" s="94">
        <v>0.12</v>
      </c>
      <c r="J38" s="84">
        <f>ROUND(((SUM(BF96:BF131))*I38),  2)</f>
        <v>0</v>
      </c>
      <c r="L38" s="33"/>
    </row>
    <row r="39" spans="2:12" s="1" customFormat="1" ht="14.45" hidden="1" customHeight="1">
      <c r="B39" s="33"/>
      <c r="E39" s="28" t="s">
        <v>45</v>
      </c>
      <c r="F39" s="84">
        <f>ROUND((SUM(BG96:BG131)),  2)</f>
        <v>0</v>
      </c>
      <c r="I39" s="94">
        <v>0.21</v>
      </c>
      <c r="J39" s="84">
        <f>0</f>
        <v>0</v>
      </c>
      <c r="L39" s="33"/>
    </row>
    <row r="40" spans="2:12" s="1" customFormat="1" ht="14.45" hidden="1" customHeight="1">
      <c r="B40" s="33"/>
      <c r="E40" s="28" t="s">
        <v>46</v>
      </c>
      <c r="F40" s="84">
        <f>ROUND((SUM(BH96:BH131)),  2)</f>
        <v>0</v>
      </c>
      <c r="I40" s="94">
        <v>0.12</v>
      </c>
      <c r="J40" s="84">
        <f>0</f>
        <v>0</v>
      </c>
      <c r="L40" s="33"/>
    </row>
    <row r="41" spans="2:12" s="1" customFormat="1" ht="14.45" hidden="1" customHeight="1">
      <c r="B41" s="33"/>
      <c r="E41" s="28" t="s">
        <v>47</v>
      </c>
      <c r="F41" s="84">
        <f>ROUND((SUM(BI96:BI131)),  2)</f>
        <v>0</v>
      </c>
      <c r="I41" s="94">
        <v>0</v>
      </c>
      <c r="J41" s="84">
        <f>0</f>
        <v>0</v>
      </c>
      <c r="L41" s="33"/>
    </row>
    <row r="42" spans="2:12" s="1" customFormat="1" ht="6.95" customHeight="1">
      <c r="B42" s="33"/>
      <c r="L42" s="33"/>
    </row>
    <row r="43" spans="2:12" s="1" customFormat="1" ht="25.35" customHeight="1">
      <c r="B43" s="33"/>
      <c r="C43" s="95"/>
      <c r="D43" s="96" t="s">
        <v>48</v>
      </c>
      <c r="E43" s="55"/>
      <c r="F43" s="55"/>
      <c r="G43" s="97" t="s">
        <v>49</v>
      </c>
      <c r="H43" s="98" t="s">
        <v>50</v>
      </c>
      <c r="I43" s="55"/>
      <c r="J43" s="99">
        <f>SUM(J34:J41)</f>
        <v>0</v>
      </c>
      <c r="K43" s="100"/>
      <c r="L43" s="33"/>
    </row>
    <row r="44" spans="2:12" s="1" customFormat="1" ht="14.4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3"/>
    </row>
    <row r="48" spans="2:12" s="1" customFormat="1" ht="6.95" customHeight="1">
      <c r="B48" s="44"/>
      <c r="C48" s="45"/>
      <c r="D48" s="45"/>
      <c r="E48" s="45"/>
      <c r="F48" s="45"/>
      <c r="G48" s="45"/>
      <c r="H48" s="45"/>
      <c r="I48" s="45"/>
      <c r="J48" s="45"/>
      <c r="K48" s="45"/>
      <c r="L48" s="33"/>
    </row>
    <row r="49" spans="2:12" s="1" customFormat="1" ht="24.95" customHeight="1">
      <c r="B49" s="33"/>
      <c r="C49" s="22" t="s">
        <v>138</v>
      </c>
      <c r="L49" s="33"/>
    </row>
    <row r="50" spans="2:12" s="1" customFormat="1" ht="6.95" customHeight="1">
      <c r="B50" s="33"/>
      <c r="L50" s="33"/>
    </row>
    <row r="51" spans="2:12" s="1" customFormat="1" ht="12" customHeight="1">
      <c r="B51" s="33"/>
      <c r="C51" s="28" t="s">
        <v>16</v>
      </c>
      <c r="L51" s="33"/>
    </row>
    <row r="52" spans="2:12" s="1" customFormat="1" ht="16.5" customHeight="1">
      <c r="B52" s="33"/>
      <c r="E52" s="337" t="str">
        <f>E7</f>
        <v>Práce a dodávky specifikované v Dodatku č.2 k Dílu IV. dokumentace MVS</v>
      </c>
      <c r="F52" s="338"/>
      <c r="G52" s="338"/>
      <c r="H52" s="338"/>
      <c r="L52" s="33"/>
    </row>
    <row r="53" spans="2:12" ht="12" customHeight="1">
      <c r="B53" s="21"/>
      <c r="C53" s="28" t="s">
        <v>133</v>
      </c>
      <c r="L53" s="21"/>
    </row>
    <row r="54" spans="2:12" ht="16.5" customHeight="1">
      <c r="B54" s="21"/>
      <c r="E54" s="337" t="s">
        <v>134</v>
      </c>
      <c r="F54" s="302"/>
      <c r="G54" s="302"/>
      <c r="H54" s="302"/>
      <c r="L54" s="21"/>
    </row>
    <row r="55" spans="2:12" ht="12" customHeight="1">
      <c r="B55" s="21"/>
      <c r="C55" s="28" t="s">
        <v>135</v>
      </c>
      <c r="L55" s="21"/>
    </row>
    <row r="56" spans="2:12" s="1" customFormat="1" ht="16.5" customHeight="1">
      <c r="B56" s="33"/>
      <c r="E56" s="300" t="s">
        <v>444</v>
      </c>
      <c r="F56" s="336"/>
      <c r="G56" s="336"/>
      <c r="H56" s="336"/>
      <c r="L56" s="33"/>
    </row>
    <row r="57" spans="2:12" s="1" customFormat="1" ht="12" customHeight="1">
      <c r="B57" s="33"/>
      <c r="C57" s="28" t="s">
        <v>393</v>
      </c>
      <c r="L57" s="33"/>
    </row>
    <row r="58" spans="2:12" s="1" customFormat="1" ht="16.5" customHeight="1">
      <c r="B58" s="33"/>
      <c r="E58" s="331" t="str">
        <f>E13</f>
        <v>SO 705-O - Ocelové konstrukce</v>
      </c>
      <c r="F58" s="336"/>
      <c r="G58" s="336"/>
      <c r="H58" s="336"/>
      <c r="L58" s="33"/>
    </row>
    <row r="59" spans="2:12" s="1" customFormat="1" ht="6.95" customHeight="1">
      <c r="B59" s="33"/>
      <c r="L59" s="33"/>
    </row>
    <row r="60" spans="2:12" s="1" customFormat="1" ht="12" customHeight="1">
      <c r="B60" s="33"/>
      <c r="C60" s="28" t="s">
        <v>21</v>
      </c>
      <c r="F60" s="26" t="str">
        <f>F16</f>
        <v>Letiště Čáslav</v>
      </c>
      <c r="I60" s="28" t="s">
        <v>23</v>
      </c>
      <c r="J60" s="50" t="str">
        <f>IF(J16="","",J16)</f>
        <v>3. 7. 2025</v>
      </c>
      <c r="L60" s="33"/>
    </row>
    <row r="61" spans="2:12" s="1" customFormat="1" ht="6.95" customHeight="1">
      <c r="B61" s="33"/>
      <c r="L61" s="33"/>
    </row>
    <row r="62" spans="2:12" s="1" customFormat="1" ht="15.2" customHeight="1">
      <c r="B62" s="33"/>
      <c r="C62" s="28" t="s">
        <v>25</v>
      </c>
      <c r="F62" s="26" t="str">
        <f>E19</f>
        <v>Česká Republika - Ministerstvo obrany ČR</v>
      </c>
      <c r="I62" s="28" t="s">
        <v>31</v>
      </c>
      <c r="J62" s="31" t="str">
        <f>E25</f>
        <v xml:space="preserve">AGA-Letiště, s.r.o. </v>
      </c>
      <c r="L62" s="33"/>
    </row>
    <row r="63" spans="2:12" s="1" customFormat="1" ht="15.2" customHeight="1">
      <c r="B63" s="33"/>
      <c r="C63" s="28" t="s">
        <v>29</v>
      </c>
      <c r="F63" s="26" t="str">
        <f>IF(E22="","",E22)</f>
        <v>Vyplň údaj</v>
      </c>
      <c r="I63" s="28" t="s">
        <v>34</v>
      </c>
      <c r="J63" s="31" t="str">
        <f>E28</f>
        <v>Ing. Lenka Kasperová</v>
      </c>
      <c r="L63" s="33"/>
    </row>
    <row r="64" spans="2:12" s="1" customFormat="1" ht="10.35" customHeight="1">
      <c r="B64" s="33"/>
      <c r="L64" s="33"/>
    </row>
    <row r="65" spans="2:47" s="1" customFormat="1" ht="29.25" customHeight="1">
      <c r="B65" s="33"/>
      <c r="C65" s="101" t="s">
        <v>139</v>
      </c>
      <c r="D65" s="95"/>
      <c r="E65" s="95"/>
      <c r="F65" s="95"/>
      <c r="G65" s="95"/>
      <c r="H65" s="95"/>
      <c r="I65" s="95"/>
      <c r="J65" s="102" t="s">
        <v>140</v>
      </c>
      <c r="K65" s="95"/>
      <c r="L65" s="33"/>
    </row>
    <row r="66" spans="2:47" s="1" customFormat="1" ht="10.35" customHeight="1">
      <c r="B66" s="33"/>
      <c r="L66" s="33"/>
    </row>
    <row r="67" spans="2:47" s="1" customFormat="1" ht="22.9" customHeight="1">
      <c r="B67" s="33"/>
      <c r="C67" s="103" t="s">
        <v>70</v>
      </c>
      <c r="J67" s="64">
        <f>J96</f>
        <v>0</v>
      </c>
      <c r="L67" s="33"/>
      <c r="AU67" s="18" t="s">
        <v>141</v>
      </c>
    </row>
    <row r="68" spans="2:47" s="8" customFormat="1" ht="24.95" customHeight="1">
      <c r="B68" s="104"/>
      <c r="D68" s="105" t="s">
        <v>142</v>
      </c>
      <c r="E68" s="106"/>
      <c r="F68" s="106"/>
      <c r="G68" s="106"/>
      <c r="H68" s="106"/>
      <c r="I68" s="106"/>
      <c r="J68" s="107">
        <f>J97</f>
        <v>0</v>
      </c>
      <c r="L68" s="104"/>
    </row>
    <row r="69" spans="2:47" s="9" customFormat="1" ht="19.899999999999999" customHeight="1">
      <c r="B69" s="108"/>
      <c r="D69" s="109" t="s">
        <v>143</v>
      </c>
      <c r="E69" s="110"/>
      <c r="F69" s="110"/>
      <c r="G69" s="110"/>
      <c r="H69" s="110"/>
      <c r="I69" s="110"/>
      <c r="J69" s="111">
        <f>J98</f>
        <v>0</v>
      </c>
      <c r="L69" s="108"/>
    </row>
    <row r="70" spans="2:47" s="9" customFormat="1" ht="19.899999999999999" customHeight="1">
      <c r="B70" s="108"/>
      <c r="D70" s="109" t="s">
        <v>144</v>
      </c>
      <c r="E70" s="110"/>
      <c r="F70" s="110"/>
      <c r="G70" s="110"/>
      <c r="H70" s="110"/>
      <c r="I70" s="110"/>
      <c r="J70" s="111">
        <f>J120</f>
        <v>0</v>
      </c>
      <c r="L70" s="108"/>
    </row>
    <row r="71" spans="2:47" s="8" customFormat="1" ht="24.95" customHeight="1">
      <c r="B71" s="104"/>
      <c r="D71" s="105" t="s">
        <v>234</v>
      </c>
      <c r="E71" s="106"/>
      <c r="F71" s="106"/>
      <c r="G71" s="106"/>
      <c r="H71" s="106"/>
      <c r="I71" s="106"/>
      <c r="J71" s="107">
        <f>J124</f>
        <v>0</v>
      </c>
      <c r="L71" s="104"/>
    </row>
    <row r="72" spans="2:47" s="9" customFormat="1" ht="19.899999999999999" customHeight="1">
      <c r="B72" s="108"/>
      <c r="D72" s="109" t="s">
        <v>447</v>
      </c>
      <c r="E72" s="110"/>
      <c r="F72" s="110"/>
      <c r="G72" s="110"/>
      <c r="H72" s="110"/>
      <c r="I72" s="110"/>
      <c r="J72" s="111">
        <f>J125</f>
        <v>0</v>
      </c>
      <c r="L72" s="108"/>
    </row>
    <row r="73" spans="2:47" s="1" customFormat="1" ht="21.75" customHeight="1">
      <c r="B73" s="33"/>
      <c r="L73" s="33"/>
    </row>
    <row r="74" spans="2:47" s="1" customFormat="1" ht="6.95" customHeight="1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33"/>
    </row>
    <row r="78" spans="2:47" s="1" customFormat="1" ht="6.95" customHeight="1">
      <c r="B78" s="44"/>
      <c r="C78" s="45"/>
      <c r="D78" s="45"/>
      <c r="E78" s="45"/>
      <c r="F78" s="45"/>
      <c r="G78" s="45"/>
      <c r="H78" s="45"/>
      <c r="I78" s="45"/>
      <c r="J78" s="45"/>
      <c r="K78" s="45"/>
      <c r="L78" s="33"/>
    </row>
    <row r="79" spans="2:47" s="1" customFormat="1" ht="24.95" customHeight="1">
      <c r="B79" s="33"/>
      <c r="C79" s="22" t="s">
        <v>145</v>
      </c>
      <c r="L79" s="33"/>
    </row>
    <row r="80" spans="2:47" s="1" customFormat="1" ht="6.95" customHeight="1">
      <c r="B80" s="33"/>
      <c r="L80" s="33"/>
    </row>
    <row r="81" spans="2:63" s="1" customFormat="1" ht="12" customHeight="1">
      <c r="B81" s="33"/>
      <c r="C81" s="28" t="s">
        <v>16</v>
      </c>
      <c r="L81" s="33"/>
    </row>
    <row r="82" spans="2:63" s="1" customFormat="1" ht="16.5" customHeight="1">
      <c r="B82" s="33"/>
      <c r="E82" s="337" t="str">
        <f>E7</f>
        <v>Práce a dodávky specifikované v Dodatku č.2 k Dílu IV. dokumentace MVS</v>
      </c>
      <c r="F82" s="338"/>
      <c r="G82" s="338"/>
      <c r="H82" s="338"/>
      <c r="L82" s="33"/>
    </row>
    <row r="83" spans="2:63" ht="12" customHeight="1">
      <c r="B83" s="21"/>
      <c r="C83" s="28" t="s">
        <v>133</v>
      </c>
      <c r="L83" s="21"/>
    </row>
    <row r="84" spans="2:63" ht="16.5" customHeight="1">
      <c r="B84" s="21"/>
      <c r="E84" s="337" t="s">
        <v>134</v>
      </c>
      <c r="F84" s="302"/>
      <c r="G84" s="302"/>
      <c r="H84" s="302"/>
      <c r="L84" s="21"/>
    </row>
    <row r="85" spans="2:63" ht="12" customHeight="1">
      <c r="B85" s="21"/>
      <c r="C85" s="28" t="s">
        <v>135</v>
      </c>
      <c r="L85" s="21"/>
    </row>
    <row r="86" spans="2:63" s="1" customFormat="1" ht="16.5" customHeight="1">
      <c r="B86" s="33"/>
      <c r="E86" s="300" t="s">
        <v>444</v>
      </c>
      <c r="F86" s="336"/>
      <c r="G86" s="336"/>
      <c r="H86" s="336"/>
      <c r="L86" s="33"/>
    </row>
    <row r="87" spans="2:63" s="1" customFormat="1" ht="12" customHeight="1">
      <c r="B87" s="33"/>
      <c r="C87" s="28" t="s">
        <v>393</v>
      </c>
      <c r="L87" s="33"/>
    </row>
    <row r="88" spans="2:63" s="1" customFormat="1" ht="16.5" customHeight="1">
      <c r="B88" s="33"/>
      <c r="E88" s="331" t="str">
        <f>E13</f>
        <v>SO 705-O - Ocelové konstrukce</v>
      </c>
      <c r="F88" s="336"/>
      <c r="G88" s="336"/>
      <c r="H88" s="336"/>
      <c r="L88" s="33"/>
    </row>
    <row r="89" spans="2:63" s="1" customFormat="1" ht="6.95" customHeight="1">
      <c r="B89" s="33"/>
      <c r="L89" s="33"/>
    </row>
    <row r="90" spans="2:63" s="1" customFormat="1" ht="12" customHeight="1">
      <c r="B90" s="33"/>
      <c r="C90" s="28" t="s">
        <v>21</v>
      </c>
      <c r="F90" s="26" t="str">
        <f>F16</f>
        <v>Letiště Čáslav</v>
      </c>
      <c r="I90" s="28" t="s">
        <v>23</v>
      </c>
      <c r="J90" s="50" t="str">
        <f>IF(J16="","",J16)</f>
        <v>3. 7. 2025</v>
      </c>
      <c r="L90" s="33"/>
    </row>
    <row r="91" spans="2:63" s="1" customFormat="1" ht="6.95" customHeight="1">
      <c r="B91" s="33"/>
      <c r="L91" s="33"/>
    </row>
    <row r="92" spans="2:63" s="1" customFormat="1" ht="15.2" customHeight="1">
      <c r="B92" s="33"/>
      <c r="C92" s="28" t="s">
        <v>25</v>
      </c>
      <c r="F92" s="26" t="str">
        <f>E19</f>
        <v>Česká Republika - Ministerstvo obrany ČR</v>
      </c>
      <c r="I92" s="28" t="s">
        <v>31</v>
      </c>
      <c r="J92" s="31" t="str">
        <f>E25</f>
        <v xml:space="preserve">AGA-Letiště, s.r.o. </v>
      </c>
      <c r="L92" s="33"/>
    </row>
    <row r="93" spans="2:63" s="1" customFormat="1" ht="15.2" customHeight="1">
      <c r="B93" s="33"/>
      <c r="C93" s="28" t="s">
        <v>29</v>
      </c>
      <c r="F93" s="26" t="str">
        <f>IF(E22="","",E22)</f>
        <v>Vyplň údaj</v>
      </c>
      <c r="I93" s="28" t="s">
        <v>34</v>
      </c>
      <c r="J93" s="31" t="str">
        <f>E28</f>
        <v>Ing. Lenka Kasperová</v>
      </c>
      <c r="L93" s="33"/>
    </row>
    <row r="94" spans="2:63" s="1" customFormat="1" ht="10.35" customHeight="1">
      <c r="B94" s="33"/>
      <c r="L94" s="33"/>
    </row>
    <row r="95" spans="2:63" s="10" customFormat="1" ht="29.25" customHeight="1">
      <c r="B95" s="112"/>
      <c r="C95" s="113" t="s">
        <v>146</v>
      </c>
      <c r="D95" s="114" t="s">
        <v>57</v>
      </c>
      <c r="E95" s="114" t="s">
        <v>53</v>
      </c>
      <c r="F95" s="114" t="s">
        <v>54</v>
      </c>
      <c r="G95" s="114" t="s">
        <v>147</v>
      </c>
      <c r="H95" s="114" t="s">
        <v>148</v>
      </c>
      <c r="I95" s="114" t="s">
        <v>149</v>
      </c>
      <c r="J95" s="114" t="s">
        <v>140</v>
      </c>
      <c r="K95" s="115" t="s">
        <v>150</v>
      </c>
      <c r="L95" s="112"/>
      <c r="M95" s="57" t="s">
        <v>19</v>
      </c>
      <c r="N95" s="58" t="s">
        <v>42</v>
      </c>
      <c r="O95" s="58" t="s">
        <v>151</v>
      </c>
      <c r="P95" s="58" t="s">
        <v>152</v>
      </c>
      <c r="Q95" s="58" t="s">
        <v>153</v>
      </c>
      <c r="R95" s="58" t="s">
        <v>154</v>
      </c>
      <c r="S95" s="58" t="s">
        <v>155</v>
      </c>
      <c r="T95" s="59" t="s">
        <v>156</v>
      </c>
    </row>
    <row r="96" spans="2:63" s="1" customFormat="1" ht="22.9" customHeight="1">
      <c r="B96" s="33"/>
      <c r="C96" s="62" t="s">
        <v>157</v>
      </c>
      <c r="J96" s="116">
        <f>BK96</f>
        <v>0</v>
      </c>
      <c r="L96" s="33"/>
      <c r="M96" s="60"/>
      <c r="N96" s="51"/>
      <c r="O96" s="51"/>
      <c r="P96" s="117">
        <f>P97+P124</f>
        <v>0</v>
      </c>
      <c r="Q96" s="51"/>
      <c r="R96" s="117">
        <f>R97+R124</f>
        <v>5.7570000000000006</v>
      </c>
      <c r="S96" s="51"/>
      <c r="T96" s="118">
        <f>T97+T124</f>
        <v>0</v>
      </c>
      <c r="AT96" s="18" t="s">
        <v>71</v>
      </c>
      <c r="AU96" s="18" t="s">
        <v>141</v>
      </c>
      <c r="BK96" s="119">
        <f>BK97+BK124</f>
        <v>0</v>
      </c>
    </row>
    <row r="97" spans="2:65" s="11" customFormat="1" ht="25.9" customHeight="1">
      <c r="B97" s="120"/>
      <c r="D97" s="121" t="s">
        <v>71</v>
      </c>
      <c r="E97" s="122" t="s">
        <v>158</v>
      </c>
      <c r="F97" s="122" t="s">
        <v>159</v>
      </c>
      <c r="I97" s="123"/>
      <c r="J97" s="124">
        <f>BK97</f>
        <v>0</v>
      </c>
      <c r="L97" s="120"/>
      <c r="M97" s="125"/>
      <c r="P97" s="126">
        <f>P98+P120</f>
        <v>0</v>
      </c>
      <c r="R97" s="126">
        <f>R98+R120</f>
        <v>6.0000000000000006E-4</v>
      </c>
      <c r="T97" s="127">
        <f>T98+T120</f>
        <v>0</v>
      </c>
      <c r="AR97" s="121" t="s">
        <v>79</v>
      </c>
      <c r="AT97" s="128" t="s">
        <v>71</v>
      </c>
      <c r="AU97" s="128" t="s">
        <v>72</v>
      </c>
      <c r="AY97" s="121" t="s">
        <v>160</v>
      </c>
      <c r="BK97" s="129">
        <f>BK98+BK120</f>
        <v>0</v>
      </c>
    </row>
    <row r="98" spans="2:65" s="11" customFormat="1" ht="22.9" customHeight="1">
      <c r="B98" s="120"/>
      <c r="D98" s="121" t="s">
        <v>71</v>
      </c>
      <c r="E98" s="130" t="s">
        <v>161</v>
      </c>
      <c r="F98" s="130" t="s">
        <v>162</v>
      </c>
      <c r="I98" s="123"/>
      <c r="J98" s="131">
        <f>BK98</f>
        <v>0</v>
      </c>
      <c r="L98" s="120"/>
      <c r="M98" s="125"/>
      <c r="P98" s="126">
        <f>SUM(P99:P119)</f>
        <v>0</v>
      </c>
      <c r="R98" s="126">
        <f>SUM(R99:R119)</f>
        <v>6.0000000000000006E-4</v>
      </c>
      <c r="T98" s="127">
        <f>SUM(T99:T119)</f>
        <v>0</v>
      </c>
      <c r="AR98" s="121" t="s">
        <v>79</v>
      </c>
      <c r="AT98" s="128" t="s">
        <v>71</v>
      </c>
      <c r="AU98" s="128" t="s">
        <v>79</v>
      </c>
      <c r="AY98" s="121" t="s">
        <v>160</v>
      </c>
      <c r="BK98" s="129">
        <f>SUM(BK99:BK119)</f>
        <v>0</v>
      </c>
    </row>
    <row r="99" spans="2:65" s="1" customFormat="1" ht="16.5" customHeight="1">
      <c r="B99" s="33"/>
      <c r="C99" s="166" t="s">
        <v>441</v>
      </c>
      <c r="D99" s="167" t="s">
        <v>184</v>
      </c>
      <c r="E99" s="168" t="s">
        <v>448</v>
      </c>
      <c r="F99" s="169" t="s">
        <v>449</v>
      </c>
      <c r="G99" s="170" t="s">
        <v>194</v>
      </c>
      <c r="H99" s="171">
        <v>2.0000000000000001E-4</v>
      </c>
      <c r="I99" s="172"/>
      <c r="J99" s="173">
        <f>ROUND(I99*H99,2)</f>
        <v>0</v>
      </c>
      <c r="K99" s="169" t="s">
        <v>19</v>
      </c>
      <c r="L99" s="174"/>
      <c r="M99" s="175" t="s">
        <v>19</v>
      </c>
      <c r="N99" s="176" t="s">
        <v>43</v>
      </c>
      <c r="P99" s="142">
        <f>O99*H99</f>
        <v>0</v>
      </c>
      <c r="Q99" s="142">
        <v>1</v>
      </c>
      <c r="R99" s="142">
        <f>Q99*H99</f>
        <v>2.0000000000000001E-4</v>
      </c>
      <c r="S99" s="142">
        <v>0</v>
      </c>
      <c r="T99" s="143">
        <f>S99*H99</f>
        <v>0</v>
      </c>
      <c r="AR99" s="144" t="s">
        <v>187</v>
      </c>
      <c r="AT99" s="144" t="s">
        <v>184</v>
      </c>
      <c r="AU99" s="144" t="s">
        <v>81</v>
      </c>
      <c r="AY99" s="18" t="s">
        <v>160</v>
      </c>
      <c r="BE99" s="145">
        <f>IF(N99="základní",J99,0)</f>
        <v>0</v>
      </c>
      <c r="BF99" s="145">
        <f>IF(N99="snížená",J99,0)</f>
        <v>0</v>
      </c>
      <c r="BG99" s="145">
        <f>IF(N99="zákl. přenesená",J99,0)</f>
        <v>0</v>
      </c>
      <c r="BH99" s="145">
        <f>IF(N99="sníž. přenesená",J99,0)</f>
        <v>0</v>
      </c>
      <c r="BI99" s="145">
        <f>IF(N99="nulová",J99,0)</f>
        <v>0</v>
      </c>
      <c r="BJ99" s="18" t="s">
        <v>79</v>
      </c>
      <c r="BK99" s="145">
        <f>ROUND(I99*H99,2)</f>
        <v>0</v>
      </c>
      <c r="BL99" s="18" t="s">
        <v>169</v>
      </c>
      <c r="BM99" s="144" t="s">
        <v>450</v>
      </c>
    </row>
    <row r="100" spans="2:65" s="1" customFormat="1">
      <c r="B100" s="33"/>
      <c r="D100" s="146" t="s">
        <v>171</v>
      </c>
      <c r="F100" s="147" t="s">
        <v>449</v>
      </c>
      <c r="I100" s="148"/>
      <c r="L100" s="33"/>
      <c r="M100" s="149"/>
      <c r="T100" s="54"/>
      <c r="AT100" s="18" t="s">
        <v>171</v>
      </c>
      <c r="AU100" s="18" t="s">
        <v>81</v>
      </c>
    </row>
    <row r="101" spans="2:65" s="13" customFormat="1">
      <c r="B101" s="159"/>
      <c r="D101" s="146" t="s">
        <v>177</v>
      </c>
      <c r="E101" s="160" t="s">
        <v>19</v>
      </c>
      <c r="F101" s="161" t="s">
        <v>451</v>
      </c>
      <c r="H101" s="162">
        <v>2.0000000000000001E-4</v>
      </c>
      <c r="I101" s="163"/>
      <c r="L101" s="159"/>
      <c r="M101" s="164"/>
      <c r="T101" s="165"/>
      <c r="AT101" s="160" t="s">
        <v>177</v>
      </c>
      <c r="AU101" s="160" t="s">
        <v>81</v>
      </c>
      <c r="AV101" s="13" t="s">
        <v>81</v>
      </c>
      <c r="AW101" s="13" t="s">
        <v>33</v>
      </c>
      <c r="AX101" s="13" t="s">
        <v>72</v>
      </c>
      <c r="AY101" s="160" t="s">
        <v>160</v>
      </c>
    </row>
    <row r="102" spans="2:65" s="13" customFormat="1">
      <c r="B102" s="159"/>
      <c r="D102" s="146" t="s">
        <v>177</v>
      </c>
      <c r="E102" s="160" t="s">
        <v>19</v>
      </c>
      <c r="F102" s="161" t="s">
        <v>452</v>
      </c>
      <c r="H102" s="162">
        <v>0</v>
      </c>
      <c r="I102" s="163"/>
      <c r="L102" s="159"/>
      <c r="M102" s="164"/>
      <c r="T102" s="165"/>
      <c r="AT102" s="160" t="s">
        <v>177</v>
      </c>
      <c r="AU102" s="160" t="s">
        <v>81</v>
      </c>
      <c r="AV102" s="13" t="s">
        <v>81</v>
      </c>
      <c r="AW102" s="13" t="s">
        <v>33</v>
      </c>
      <c r="AX102" s="13" t="s">
        <v>72</v>
      </c>
      <c r="AY102" s="160" t="s">
        <v>160</v>
      </c>
    </row>
    <row r="103" spans="2:65" s="14" customFormat="1">
      <c r="B103" s="185"/>
      <c r="D103" s="146" t="s">
        <v>177</v>
      </c>
      <c r="E103" s="186" t="s">
        <v>19</v>
      </c>
      <c r="F103" s="187" t="s">
        <v>453</v>
      </c>
      <c r="H103" s="188">
        <v>2.0000000000000001E-4</v>
      </c>
      <c r="I103" s="189"/>
      <c r="L103" s="185"/>
      <c r="M103" s="190"/>
      <c r="T103" s="191"/>
      <c r="AT103" s="186" t="s">
        <v>177</v>
      </c>
      <c r="AU103" s="186" t="s">
        <v>81</v>
      </c>
      <c r="AV103" s="14" t="s">
        <v>104</v>
      </c>
      <c r="AW103" s="14" t="s">
        <v>33</v>
      </c>
      <c r="AX103" s="14" t="s">
        <v>72</v>
      </c>
      <c r="AY103" s="186" t="s">
        <v>160</v>
      </c>
    </row>
    <row r="104" spans="2:65" s="13" customFormat="1">
      <c r="B104" s="159"/>
      <c r="D104" s="146" t="s">
        <v>177</v>
      </c>
      <c r="E104" s="160" t="s">
        <v>19</v>
      </c>
      <c r="F104" s="161" t="s">
        <v>454</v>
      </c>
      <c r="H104" s="162">
        <v>0</v>
      </c>
      <c r="I104" s="163"/>
      <c r="L104" s="159"/>
      <c r="M104" s="164"/>
      <c r="T104" s="165"/>
      <c r="AT104" s="160" t="s">
        <v>177</v>
      </c>
      <c r="AU104" s="160" t="s">
        <v>81</v>
      </c>
      <c r="AV104" s="13" t="s">
        <v>81</v>
      </c>
      <c r="AW104" s="13" t="s">
        <v>33</v>
      </c>
      <c r="AX104" s="13" t="s">
        <v>72</v>
      </c>
      <c r="AY104" s="160" t="s">
        <v>160</v>
      </c>
    </row>
    <row r="105" spans="2:65" s="15" customFormat="1">
      <c r="B105" s="192"/>
      <c r="D105" s="146" t="s">
        <v>177</v>
      </c>
      <c r="E105" s="193" t="s">
        <v>19</v>
      </c>
      <c r="F105" s="194" t="s">
        <v>455</v>
      </c>
      <c r="H105" s="195">
        <v>2.0000000000000001E-4</v>
      </c>
      <c r="I105" s="196"/>
      <c r="L105" s="192"/>
      <c r="M105" s="197"/>
      <c r="T105" s="198"/>
      <c r="AT105" s="193" t="s">
        <v>177</v>
      </c>
      <c r="AU105" s="193" t="s">
        <v>81</v>
      </c>
      <c r="AV105" s="15" t="s">
        <v>169</v>
      </c>
      <c r="AW105" s="15" t="s">
        <v>33</v>
      </c>
      <c r="AX105" s="15" t="s">
        <v>79</v>
      </c>
      <c r="AY105" s="193" t="s">
        <v>160</v>
      </c>
    </row>
    <row r="106" spans="2:65" s="1" customFormat="1" ht="16.5" customHeight="1">
      <c r="B106" s="33"/>
      <c r="C106" s="166" t="s">
        <v>456</v>
      </c>
      <c r="D106" s="167" t="s">
        <v>184</v>
      </c>
      <c r="E106" s="168" t="s">
        <v>457</v>
      </c>
      <c r="F106" s="169" t="s">
        <v>458</v>
      </c>
      <c r="G106" s="170" t="s">
        <v>194</v>
      </c>
      <c r="H106" s="171">
        <v>1E-4</v>
      </c>
      <c r="I106" s="172"/>
      <c r="J106" s="173">
        <f>ROUND(I106*H106,2)</f>
        <v>0</v>
      </c>
      <c r="K106" s="169" t="s">
        <v>19</v>
      </c>
      <c r="L106" s="174"/>
      <c r="M106" s="175" t="s">
        <v>19</v>
      </c>
      <c r="N106" s="176" t="s">
        <v>43</v>
      </c>
      <c r="P106" s="142">
        <f>O106*H106</f>
        <v>0</v>
      </c>
      <c r="Q106" s="142">
        <v>1</v>
      </c>
      <c r="R106" s="142">
        <f>Q106*H106</f>
        <v>1E-4</v>
      </c>
      <c r="S106" s="142">
        <v>0</v>
      </c>
      <c r="T106" s="143">
        <f>S106*H106</f>
        <v>0</v>
      </c>
      <c r="AR106" s="144" t="s">
        <v>187</v>
      </c>
      <c r="AT106" s="144" t="s">
        <v>184</v>
      </c>
      <c r="AU106" s="144" t="s">
        <v>81</v>
      </c>
      <c r="AY106" s="18" t="s">
        <v>160</v>
      </c>
      <c r="BE106" s="145">
        <f>IF(N106="základní",J106,0)</f>
        <v>0</v>
      </c>
      <c r="BF106" s="145">
        <f>IF(N106="snížená",J106,0)</f>
        <v>0</v>
      </c>
      <c r="BG106" s="145">
        <f>IF(N106="zákl. přenesená",J106,0)</f>
        <v>0</v>
      </c>
      <c r="BH106" s="145">
        <f>IF(N106="sníž. přenesená",J106,0)</f>
        <v>0</v>
      </c>
      <c r="BI106" s="145">
        <f>IF(N106="nulová",J106,0)</f>
        <v>0</v>
      </c>
      <c r="BJ106" s="18" t="s">
        <v>79</v>
      </c>
      <c r="BK106" s="145">
        <f>ROUND(I106*H106,2)</f>
        <v>0</v>
      </c>
      <c r="BL106" s="18" t="s">
        <v>169</v>
      </c>
      <c r="BM106" s="144" t="s">
        <v>459</v>
      </c>
    </row>
    <row r="107" spans="2:65" s="1" customFormat="1">
      <c r="B107" s="33"/>
      <c r="D107" s="146" t="s">
        <v>171</v>
      </c>
      <c r="F107" s="147" t="s">
        <v>458</v>
      </c>
      <c r="I107" s="148"/>
      <c r="L107" s="33"/>
      <c r="M107" s="149"/>
      <c r="T107" s="54"/>
      <c r="AT107" s="18" t="s">
        <v>171</v>
      </c>
      <c r="AU107" s="18" t="s">
        <v>81</v>
      </c>
    </row>
    <row r="108" spans="2:65" s="13" customFormat="1">
      <c r="B108" s="159"/>
      <c r="D108" s="146" t="s">
        <v>177</v>
      </c>
      <c r="E108" s="160" t="s">
        <v>19</v>
      </c>
      <c r="F108" s="161" t="s">
        <v>12</v>
      </c>
      <c r="H108" s="162">
        <v>1E-4</v>
      </c>
      <c r="I108" s="163"/>
      <c r="L108" s="159"/>
      <c r="M108" s="164"/>
      <c r="T108" s="165"/>
      <c r="AT108" s="160" t="s">
        <v>177</v>
      </c>
      <c r="AU108" s="160" t="s">
        <v>81</v>
      </c>
      <c r="AV108" s="13" t="s">
        <v>81</v>
      </c>
      <c r="AW108" s="13" t="s">
        <v>33</v>
      </c>
      <c r="AX108" s="13" t="s">
        <v>72</v>
      </c>
      <c r="AY108" s="160" t="s">
        <v>160</v>
      </c>
    </row>
    <row r="109" spans="2:65" s="13" customFormat="1">
      <c r="B109" s="159"/>
      <c r="D109" s="146" t="s">
        <v>177</v>
      </c>
      <c r="E109" s="160" t="s">
        <v>19</v>
      </c>
      <c r="F109" s="161" t="s">
        <v>460</v>
      </c>
      <c r="H109" s="162">
        <v>0</v>
      </c>
      <c r="I109" s="163"/>
      <c r="L109" s="159"/>
      <c r="M109" s="164"/>
      <c r="T109" s="165"/>
      <c r="AT109" s="160" t="s">
        <v>177</v>
      </c>
      <c r="AU109" s="160" t="s">
        <v>81</v>
      </c>
      <c r="AV109" s="13" t="s">
        <v>81</v>
      </c>
      <c r="AW109" s="13" t="s">
        <v>33</v>
      </c>
      <c r="AX109" s="13" t="s">
        <v>72</v>
      </c>
      <c r="AY109" s="160" t="s">
        <v>160</v>
      </c>
    </row>
    <row r="110" spans="2:65" s="14" customFormat="1">
      <c r="B110" s="185"/>
      <c r="D110" s="146" t="s">
        <v>177</v>
      </c>
      <c r="E110" s="186" t="s">
        <v>19</v>
      </c>
      <c r="F110" s="187" t="s">
        <v>453</v>
      </c>
      <c r="H110" s="188">
        <v>1E-4</v>
      </c>
      <c r="I110" s="189"/>
      <c r="L110" s="185"/>
      <c r="M110" s="190"/>
      <c r="T110" s="191"/>
      <c r="AT110" s="186" t="s">
        <v>177</v>
      </c>
      <c r="AU110" s="186" t="s">
        <v>81</v>
      </c>
      <c r="AV110" s="14" t="s">
        <v>104</v>
      </c>
      <c r="AW110" s="14" t="s">
        <v>33</v>
      </c>
      <c r="AX110" s="14" t="s">
        <v>72</v>
      </c>
      <c r="AY110" s="186" t="s">
        <v>160</v>
      </c>
    </row>
    <row r="111" spans="2:65" s="13" customFormat="1">
      <c r="B111" s="159"/>
      <c r="D111" s="146" t="s">
        <v>177</v>
      </c>
      <c r="E111" s="160" t="s">
        <v>19</v>
      </c>
      <c r="F111" s="161" t="s">
        <v>461</v>
      </c>
      <c r="H111" s="162">
        <v>0</v>
      </c>
      <c r="I111" s="163"/>
      <c r="L111" s="159"/>
      <c r="M111" s="164"/>
      <c r="T111" s="165"/>
      <c r="AT111" s="160" t="s">
        <v>177</v>
      </c>
      <c r="AU111" s="160" t="s">
        <v>81</v>
      </c>
      <c r="AV111" s="13" t="s">
        <v>81</v>
      </c>
      <c r="AW111" s="13" t="s">
        <v>33</v>
      </c>
      <c r="AX111" s="13" t="s">
        <v>72</v>
      </c>
      <c r="AY111" s="160" t="s">
        <v>160</v>
      </c>
    </row>
    <row r="112" spans="2:65" s="15" customFormat="1">
      <c r="B112" s="192"/>
      <c r="D112" s="146" t="s">
        <v>177</v>
      </c>
      <c r="E112" s="193" t="s">
        <v>19</v>
      </c>
      <c r="F112" s="194" t="s">
        <v>455</v>
      </c>
      <c r="H112" s="195">
        <v>1E-4</v>
      </c>
      <c r="I112" s="196"/>
      <c r="L112" s="192"/>
      <c r="M112" s="197"/>
      <c r="T112" s="198"/>
      <c r="AT112" s="193" t="s">
        <v>177</v>
      </c>
      <c r="AU112" s="193" t="s">
        <v>81</v>
      </c>
      <c r="AV112" s="15" t="s">
        <v>169</v>
      </c>
      <c r="AW112" s="15" t="s">
        <v>33</v>
      </c>
      <c r="AX112" s="15" t="s">
        <v>79</v>
      </c>
      <c r="AY112" s="193" t="s">
        <v>160</v>
      </c>
    </row>
    <row r="113" spans="2:65" s="1" customFormat="1" ht="16.5" customHeight="1">
      <c r="B113" s="33"/>
      <c r="C113" s="166" t="s">
        <v>462</v>
      </c>
      <c r="D113" s="167" t="s">
        <v>184</v>
      </c>
      <c r="E113" s="168" t="s">
        <v>463</v>
      </c>
      <c r="F113" s="169" t="s">
        <v>458</v>
      </c>
      <c r="G113" s="170" t="s">
        <v>194</v>
      </c>
      <c r="H113" s="171">
        <v>2.9999999999999997E-4</v>
      </c>
      <c r="I113" s="172"/>
      <c r="J113" s="173">
        <f>ROUND(I113*H113,2)</f>
        <v>0</v>
      </c>
      <c r="K113" s="169" t="s">
        <v>19</v>
      </c>
      <c r="L113" s="174"/>
      <c r="M113" s="175" t="s">
        <v>19</v>
      </c>
      <c r="N113" s="176" t="s">
        <v>43</v>
      </c>
      <c r="P113" s="142">
        <f>O113*H113</f>
        <v>0</v>
      </c>
      <c r="Q113" s="142">
        <v>1</v>
      </c>
      <c r="R113" s="142">
        <f>Q113*H113</f>
        <v>2.9999999999999997E-4</v>
      </c>
      <c r="S113" s="142">
        <v>0</v>
      </c>
      <c r="T113" s="143">
        <f>S113*H113</f>
        <v>0</v>
      </c>
      <c r="AR113" s="144" t="s">
        <v>187</v>
      </c>
      <c r="AT113" s="144" t="s">
        <v>184</v>
      </c>
      <c r="AU113" s="144" t="s">
        <v>81</v>
      </c>
      <c r="AY113" s="18" t="s">
        <v>160</v>
      </c>
      <c r="BE113" s="145">
        <f>IF(N113="základní",J113,0)</f>
        <v>0</v>
      </c>
      <c r="BF113" s="145">
        <f>IF(N113="snížená",J113,0)</f>
        <v>0</v>
      </c>
      <c r="BG113" s="145">
        <f>IF(N113="zákl. přenesená",J113,0)</f>
        <v>0</v>
      </c>
      <c r="BH113" s="145">
        <f>IF(N113="sníž. přenesená",J113,0)</f>
        <v>0</v>
      </c>
      <c r="BI113" s="145">
        <f>IF(N113="nulová",J113,0)</f>
        <v>0</v>
      </c>
      <c r="BJ113" s="18" t="s">
        <v>79</v>
      </c>
      <c r="BK113" s="145">
        <f>ROUND(I113*H113,2)</f>
        <v>0</v>
      </c>
      <c r="BL113" s="18" t="s">
        <v>169</v>
      </c>
      <c r="BM113" s="144" t="s">
        <v>464</v>
      </c>
    </row>
    <row r="114" spans="2:65" s="1" customFormat="1">
      <c r="B114" s="33"/>
      <c r="D114" s="146" t="s">
        <v>171</v>
      </c>
      <c r="F114" s="147" t="s">
        <v>458</v>
      </c>
      <c r="I114" s="148"/>
      <c r="L114" s="33"/>
      <c r="M114" s="149"/>
      <c r="T114" s="54"/>
      <c r="AT114" s="18" t="s">
        <v>171</v>
      </c>
      <c r="AU114" s="18" t="s">
        <v>81</v>
      </c>
    </row>
    <row r="115" spans="2:65" s="13" customFormat="1">
      <c r="B115" s="159"/>
      <c r="D115" s="146" t="s">
        <v>177</v>
      </c>
      <c r="E115" s="160" t="s">
        <v>19</v>
      </c>
      <c r="F115" s="161" t="s">
        <v>465</v>
      </c>
      <c r="H115" s="162">
        <v>2.9999999999999997E-4</v>
      </c>
      <c r="I115" s="163"/>
      <c r="L115" s="159"/>
      <c r="M115" s="164"/>
      <c r="T115" s="165"/>
      <c r="AT115" s="160" t="s">
        <v>177</v>
      </c>
      <c r="AU115" s="160" t="s">
        <v>81</v>
      </c>
      <c r="AV115" s="13" t="s">
        <v>81</v>
      </c>
      <c r="AW115" s="13" t="s">
        <v>33</v>
      </c>
      <c r="AX115" s="13" t="s">
        <v>72</v>
      </c>
      <c r="AY115" s="160" t="s">
        <v>160</v>
      </c>
    </row>
    <row r="116" spans="2:65" s="13" customFormat="1">
      <c r="B116" s="159"/>
      <c r="D116" s="146" t="s">
        <v>177</v>
      </c>
      <c r="E116" s="160" t="s">
        <v>19</v>
      </c>
      <c r="F116" s="161" t="s">
        <v>466</v>
      </c>
      <c r="H116" s="162">
        <v>0</v>
      </c>
      <c r="I116" s="163"/>
      <c r="L116" s="159"/>
      <c r="M116" s="164"/>
      <c r="T116" s="165"/>
      <c r="AT116" s="160" t="s">
        <v>177</v>
      </c>
      <c r="AU116" s="160" t="s">
        <v>81</v>
      </c>
      <c r="AV116" s="13" t="s">
        <v>81</v>
      </c>
      <c r="AW116" s="13" t="s">
        <v>33</v>
      </c>
      <c r="AX116" s="13" t="s">
        <v>72</v>
      </c>
      <c r="AY116" s="160" t="s">
        <v>160</v>
      </c>
    </row>
    <row r="117" spans="2:65" s="14" customFormat="1">
      <c r="B117" s="185"/>
      <c r="D117" s="146" t="s">
        <v>177</v>
      </c>
      <c r="E117" s="186" t="s">
        <v>19</v>
      </c>
      <c r="F117" s="187" t="s">
        <v>453</v>
      </c>
      <c r="H117" s="188">
        <v>2.9999999999999997E-4</v>
      </c>
      <c r="I117" s="189"/>
      <c r="L117" s="185"/>
      <c r="M117" s="190"/>
      <c r="T117" s="191"/>
      <c r="AT117" s="186" t="s">
        <v>177</v>
      </c>
      <c r="AU117" s="186" t="s">
        <v>81</v>
      </c>
      <c r="AV117" s="14" t="s">
        <v>104</v>
      </c>
      <c r="AW117" s="14" t="s">
        <v>33</v>
      </c>
      <c r="AX117" s="14" t="s">
        <v>72</v>
      </c>
      <c r="AY117" s="186" t="s">
        <v>160</v>
      </c>
    </row>
    <row r="118" spans="2:65" s="13" customFormat="1">
      <c r="B118" s="159"/>
      <c r="D118" s="146" t="s">
        <v>177</v>
      </c>
      <c r="E118" s="160" t="s">
        <v>19</v>
      </c>
      <c r="F118" s="161" t="s">
        <v>467</v>
      </c>
      <c r="H118" s="162">
        <v>0</v>
      </c>
      <c r="I118" s="163"/>
      <c r="L118" s="159"/>
      <c r="M118" s="164"/>
      <c r="T118" s="165"/>
      <c r="AT118" s="160" t="s">
        <v>177</v>
      </c>
      <c r="AU118" s="160" t="s">
        <v>81</v>
      </c>
      <c r="AV118" s="13" t="s">
        <v>81</v>
      </c>
      <c r="AW118" s="13" t="s">
        <v>33</v>
      </c>
      <c r="AX118" s="13" t="s">
        <v>72</v>
      </c>
      <c r="AY118" s="160" t="s">
        <v>160</v>
      </c>
    </row>
    <row r="119" spans="2:65" s="15" customFormat="1">
      <c r="B119" s="192"/>
      <c r="D119" s="146" t="s">
        <v>177</v>
      </c>
      <c r="E119" s="193" t="s">
        <v>19</v>
      </c>
      <c r="F119" s="194" t="s">
        <v>455</v>
      </c>
      <c r="H119" s="195">
        <v>2.9999999999999997E-4</v>
      </c>
      <c r="I119" s="196"/>
      <c r="L119" s="192"/>
      <c r="M119" s="197"/>
      <c r="T119" s="198"/>
      <c r="AT119" s="193" t="s">
        <v>177</v>
      </c>
      <c r="AU119" s="193" t="s">
        <v>81</v>
      </c>
      <c r="AV119" s="15" t="s">
        <v>169</v>
      </c>
      <c r="AW119" s="15" t="s">
        <v>33</v>
      </c>
      <c r="AX119" s="15" t="s">
        <v>79</v>
      </c>
      <c r="AY119" s="193" t="s">
        <v>160</v>
      </c>
    </row>
    <row r="120" spans="2:65" s="11" customFormat="1" ht="22.9" customHeight="1">
      <c r="B120" s="120"/>
      <c r="D120" s="121" t="s">
        <v>71</v>
      </c>
      <c r="E120" s="130" t="s">
        <v>189</v>
      </c>
      <c r="F120" s="130" t="s">
        <v>190</v>
      </c>
      <c r="I120" s="123"/>
      <c r="J120" s="131">
        <f>BK120</f>
        <v>0</v>
      </c>
      <c r="L120" s="120"/>
      <c r="M120" s="125"/>
      <c r="P120" s="126">
        <f>SUM(P121:P123)</f>
        <v>0</v>
      </c>
      <c r="R120" s="126">
        <f>SUM(R121:R123)</f>
        <v>0</v>
      </c>
      <c r="T120" s="127">
        <f>SUM(T121:T123)</f>
        <v>0</v>
      </c>
      <c r="AR120" s="121" t="s">
        <v>79</v>
      </c>
      <c r="AT120" s="128" t="s">
        <v>71</v>
      </c>
      <c r="AU120" s="128" t="s">
        <v>79</v>
      </c>
      <c r="AY120" s="121" t="s">
        <v>160</v>
      </c>
      <c r="BK120" s="129">
        <f>SUM(BK121:BK123)</f>
        <v>0</v>
      </c>
    </row>
    <row r="121" spans="2:65" s="1" customFormat="1" ht="16.5" customHeight="1">
      <c r="B121" s="33"/>
      <c r="C121" s="132" t="s">
        <v>468</v>
      </c>
      <c r="D121" s="133" t="s">
        <v>164</v>
      </c>
      <c r="E121" s="134" t="s">
        <v>469</v>
      </c>
      <c r="F121" s="135" t="s">
        <v>470</v>
      </c>
      <c r="G121" s="136" t="s">
        <v>194</v>
      </c>
      <c r="H121" s="137">
        <v>5.9999999999999995E-4</v>
      </c>
      <c r="I121" s="138"/>
      <c r="J121" s="139">
        <f>ROUND(I121*H121,2)</f>
        <v>0</v>
      </c>
      <c r="K121" s="135" t="s">
        <v>168</v>
      </c>
      <c r="L121" s="33"/>
      <c r="M121" s="140" t="s">
        <v>19</v>
      </c>
      <c r="N121" s="141" t="s">
        <v>43</v>
      </c>
      <c r="P121" s="142">
        <f>O121*H121</f>
        <v>0</v>
      </c>
      <c r="Q121" s="142">
        <v>0</v>
      </c>
      <c r="R121" s="142">
        <f>Q121*H121</f>
        <v>0</v>
      </c>
      <c r="S121" s="142">
        <v>0</v>
      </c>
      <c r="T121" s="143">
        <f>S121*H121</f>
        <v>0</v>
      </c>
      <c r="AR121" s="144" t="s">
        <v>169</v>
      </c>
      <c r="AT121" s="144" t="s">
        <v>164</v>
      </c>
      <c r="AU121" s="144" t="s">
        <v>81</v>
      </c>
      <c r="AY121" s="18" t="s">
        <v>160</v>
      </c>
      <c r="BE121" s="145">
        <f>IF(N121="základní",J121,0)</f>
        <v>0</v>
      </c>
      <c r="BF121" s="145">
        <f>IF(N121="snížená",J121,0)</f>
        <v>0</v>
      </c>
      <c r="BG121" s="145">
        <f>IF(N121="zákl. přenesená",J121,0)</f>
        <v>0</v>
      </c>
      <c r="BH121" s="145">
        <f>IF(N121="sníž. přenesená",J121,0)</f>
        <v>0</v>
      </c>
      <c r="BI121" s="145">
        <f>IF(N121="nulová",J121,0)</f>
        <v>0</v>
      </c>
      <c r="BJ121" s="18" t="s">
        <v>79</v>
      </c>
      <c r="BK121" s="145">
        <f>ROUND(I121*H121,2)</f>
        <v>0</v>
      </c>
      <c r="BL121" s="18" t="s">
        <v>169</v>
      </c>
      <c r="BM121" s="144" t="s">
        <v>471</v>
      </c>
    </row>
    <row r="122" spans="2:65" s="1" customFormat="1">
      <c r="B122" s="33"/>
      <c r="D122" s="146" t="s">
        <v>171</v>
      </c>
      <c r="F122" s="147" t="s">
        <v>470</v>
      </c>
      <c r="I122" s="148"/>
      <c r="L122" s="33"/>
      <c r="M122" s="149"/>
      <c r="T122" s="54"/>
      <c r="AT122" s="18" t="s">
        <v>171</v>
      </c>
      <c r="AU122" s="18" t="s">
        <v>81</v>
      </c>
    </row>
    <row r="123" spans="2:65" s="1" customFormat="1">
      <c r="B123" s="33"/>
      <c r="D123" s="150" t="s">
        <v>173</v>
      </c>
      <c r="F123" s="151" t="s">
        <v>472</v>
      </c>
      <c r="I123" s="148"/>
      <c r="L123" s="33"/>
      <c r="M123" s="149"/>
      <c r="T123" s="54"/>
      <c r="AT123" s="18" t="s">
        <v>173</v>
      </c>
      <c r="AU123" s="18" t="s">
        <v>81</v>
      </c>
    </row>
    <row r="124" spans="2:65" s="11" customFormat="1" ht="25.9" customHeight="1">
      <c r="B124" s="120"/>
      <c r="D124" s="121" t="s">
        <v>71</v>
      </c>
      <c r="E124" s="122" t="s">
        <v>236</v>
      </c>
      <c r="F124" s="122" t="s">
        <v>237</v>
      </c>
      <c r="I124" s="123"/>
      <c r="J124" s="124">
        <f>BK124</f>
        <v>0</v>
      </c>
      <c r="L124" s="120"/>
      <c r="M124" s="125"/>
      <c r="P124" s="126">
        <f>P125</f>
        <v>0</v>
      </c>
      <c r="R124" s="126">
        <f>R125</f>
        <v>5.7564000000000002</v>
      </c>
      <c r="T124" s="127">
        <f>T125</f>
        <v>0</v>
      </c>
      <c r="AR124" s="121" t="s">
        <v>81</v>
      </c>
      <c r="AT124" s="128" t="s">
        <v>71</v>
      </c>
      <c r="AU124" s="128" t="s">
        <v>72</v>
      </c>
      <c r="AY124" s="121" t="s">
        <v>160</v>
      </c>
      <c r="BK124" s="129">
        <f>BK125</f>
        <v>0</v>
      </c>
    </row>
    <row r="125" spans="2:65" s="11" customFormat="1" ht="22.9" customHeight="1">
      <c r="B125" s="120"/>
      <c r="D125" s="121" t="s">
        <v>71</v>
      </c>
      <c r="E125" s="130" t="s">
        <v>473</v>
      </c>
      <c r="F125" s="130" t="s">
        <v>474</v>
      </c>
      <c r="I125" s="123"/>
      <c r="J125" s="131">
        <f>BK125</f>
        <v>0</v>
      </c>
      <c r="L125" s="120"/>
      <c r="M125" s="125"/>
      <c r="P125" s="126">
        <f>SUM(P126:P131)</f>
        <v>0</v>
      </c>
      <c r="R125" s="126">
        <f>SUM(R126:R131)</f>
        <v>5.7564000000000002</v>
      </c>
      <c r="T125" s="127">
        <f>SUM(T126:T131)</f>
        <v>0</v>
      </c>
      <c r="AR125" s="121" t="s">
        <v>81</v>
      </c>
      <c r="AT125" s="128" t="s">
        <v>71</v>
      </c>
      <c r="AU125" s="128" t="s">
        <v>79</v>
      </c>
      <c r="AY125" s="121" t="s">
        <v>160</v>
      </c>
      <c r="BK125" s="129">
        <f>SUM(BK126:BK131)</f>
        <v>0</v>
      </c>
    </row>
    <row r="126" spans="2:65" s="1" customFormat="1" ht="16.5" customHeight="1">
      <c r="B126" s="33"/>
      <c r="C126" s="132" t="s">
        <v>475</v>
      </c>
      <c r="D126" s="133" t="s">
        <v>164</v>
      </c>
      <c r="E126" s="134" t="s">
        <v>476</v>
      </c>
      <c r="F126" s="135" t="s">
        <v>477</v>
      </c>
      <c r="G126" s="136" t="s">
        <v>478</v>
      </c>
      <c r="H126" s="137">
        <v>5756.4</v>
      </c>
      <c r="I126" s="138"/>
      <c r="J126" s="139">
        <f>ROUND(I126*H126,2)</f>
        <v>0</v>
      </c>
      <c r="K126" s="135" t="s">
        <v>19</v>
      </c>
      <c r="L126" s="33"/>
      <c r="M126" s="140" t="s">
        <v>19</v>
      </c>
      <c r="N126" s="141" t="s">
        <v>43</v>
      </c>
      <c r="P126" s="142">
        <f>O126*H126</f>
        <v>0</v>
      </c>
      <c r="Q126" s="142">
        <v>1E-3</v>
      </c>
      <c r="R126" s="142">
        <f>Q126*H126</f>
        <v>5.7564000000000002</v>
      </c>
      <c r="S126" s="142">
        <v>0</v>
      </c>
      <c r="T126" s="143">
        <f>S126*H126</f>
        <v>0</v>
      </c>
      <c r="AR126" s="144" t="s">
        <v>244</v>
      </c>
      <c r="AT126" s="144" t="s">
        <v>164</v>
      </c>
      <c r="AU126" s="144" t="s">
        <v>81</v>
      </c>
      <c r="AY126" s="18" t="s">
        <v>160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8" t="s">
        <v>79</v>
      </c>
      <c r="BK126" s="145">
        <f>ROUND(I126*H126,2)</f>
        <v>0</v>
      </c>
      <c r="BL126" s="18" t="s">
        <v>244</v>
      </c>
      <c r="BM126" s="144" t="s">
        <v>479</v>
      </c>
    </row>
    <row r="127" spans="2:65" s="1" customFormat="1">
      <c r="B127" s="33"/>
      <c r="D127" s="146" t="s">
        <v>171</v>
      </c>
      <c r="F127" s="147" t="s">
        <v>480</v>
      </c>
      <c r="I127" s="148"/>
      <c r="L127" s="33"/>
      <c r="M127" s="149"/>
      <c r="T127" s="54"/>
      <c r="AT127" s="18" t="s">
        <v>171</v>
      </c>
      <c r="AU127" s="18" t="s">
        <v>81</v>
      </c>
    </row>
    <row r="128" spans="2:65" s="1" customFormat="1" ht="19.5">
      <c r="B128" s="33"/>
      <c r="D128" s="146" t="s">
        <v>175</v>
      </c>
      <c r="F128" s="152" t="s">
        <v>481</v>
      </c>
      <c r="I128" s="148"/>
      <c r="L128" s="33"/>
      <c r="M128" s="149"/>
      <c r="T128" s="54"/>
      <c r="AT128" s="18" t="s">
        <v>175</v>
      </c>
      <c r="AU128" s="18" t="s">
        <v>81</v>
      </c>
    </row>
    <row r="129" spans="2:51" s="13" customFormat="1">
      <c r="B129" s="159"/>
      <c r="D129" s="146" t="s">
        <v>177</v>
      </c>
      <c r="E129" s="160" t="s">
        <v>19</v>
      </c>
      <c r="F129" s="161" t="s">
        <v>482</v>
      </c>
      <c r="H129" s="162">
        <v>11787.2</v>
      </c>
      <c r="I129" s="163"/>
      <c r="L129" s="159"/>
      <c r="M129" s="164"/>
      <c r="T129" s="165"/>
      <c r="AT129" s="160" t="s">
        <v>177</v>
      </c>
      <c r="AU129" s="160" t="s">
        <v>81</v>
      </c>
      <c r="AV129" s="13" t="s">
        <v>81</v>
      </c>
      <c r="AW129" s="13" t="s">
        <v>33</v>
      </c>
      <c r="AX129" s="13" t="s">
        <v>72</v>
      </c>
      <c r="AY129" s="160" t="s">
        <v>160</v>
      </c>
    </row>
    <row r="130" spans="2:51" s="13" customFormat="1">
      <c r="B130" s="159"/>
      <c r="D130" s="146" t="s">
        <v>177</v>
      </c>
      <c r="E130" s="160" t="s">
        <v>19</v>
      </c>
      <c r="F130" s="161" t="s">
        <v>483</v>
      </c>
      <c r="H130" s="162">
        <v>-6030.8</v>
      </c>
      <c r="I130" s="163"/>
      <c r="L130" s="159"/>
      <c r="M130" s="164"/>
      <c r="T130" s="165"/>
      <c r="AT130" s="160" t="s">
        <v>177</v>
      </c>
      <c r="AU130" s="160" t="s">
        <v>81</v>
      </c>
      <c r="AV130" s="13" t="s">
        <v>81</v>
      </c>
      <c r="AW130" s="13" t="s">
        <v>33</v>
      </c>
      <c r="AX130" s="13" t="s">
        <v>72</v>
      </c>
      <c r="AY130" s="160" t="s">
        <v>160</v>
      </c>
    </row>
    <row r="131" spans="2:51" s="15" customFormat="1">
      <c r="B131" s="192"/>
      <c r="D131" s="146" t="s">
        <v>177</v>
      </c>
      <c r="E131" s="193" t="s">
        <v>19</v>
      </c>
      <c r="F131" s="194" t="s">
        <v>455</v>
      </c>
      <c r="H131" s="195">
        <v>5756.4</v>
      </c>
      <c r="I131" s="196"/>
      <c r="L131" s="192"/>
      <c r="M131" s="199"/>
      <c r="N131" s="200"/>
      <c r="O131" s="200"/>
      <c r="P131" s="200"/>
      <c r="Q131" s="200"/>
      <c r="R131" s="200"/>
      <c r="S131" s="200"/>
      <c r="T131" s="201"/>
      <c r="AT131" s="193" t="s">
        <v>177</v>
      </c>
      <c r="AU131" s="193" t="s">
        <v>81</v>
      </c>
      <c r="AV131" s="15" t="s">
        <v>169</v>
      </c>
      <c r="AW131" s="15" t="s">
        <v>33</v>
      </c>
      <c r="AX131" s="15" t="s">
        <v>79</v>
      </c>
      <c r="AY131" s="193" t="s">
        <v>160</v>
      </c>
    </row>
    <row r="132" spans="2:51" s="1" customFormat="1" ht="6.95" customHeight="1">
      <c r="B132" s="42"/>
      <c r="C132" s="43"/>
      <c r="D132" s="43"/>
      <c r="E132" s="43"/>
      <c r="F132" s="43"/>
      <c r="G132" s="43"/>
      <c r="H132" s="43"/>
      <c r="I132" s="43"/>
      <c r="J132" s="43"/>
      <c r="K132" s="43"/>
      <c r="L132" s="33"/>
    </row>
  </sheetData>
  <sheetProtection algorithmName="SHA-512" hashValue="dCKcuN/FZDbFVPiX6IYL8yXunCu+augX3x/mybRc9LuU67ZDo50+wxLhA537/FihxPzgxW0DuPF5DSptk2vptA==" saltValue="E281vyuDwunSXeZu0uYYszi7Of9cXNn+4v5GXp559UXgaQjF9o+EDYvez5mV32JUrXnJ2gO1IY9fsroipUZhsA==" spinCount="100000" sheet="1" objects="1" scenarios="1" formatColumns="0" formatRows="0" autoFilter="0"/>
  <autoFilter ref="C95:K131" xr:uid="{00000000-0009-0000-0000-000007000000}"/>
  <mergeCells count="15">
    <mergeCell ref="E82:H82"/>
    <mergeCell ref="E86:H86"/>
    <mergeCell ref="E84:H84"/>
    <mergeCell ref="E88:H88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hyperlinks>
    <hyperlink ref="F123" r:id="rId1" xr:uid="{00000000-0004-0000-0700-000000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2"/>
  <headerFooter>
    <oddFooter>&amp;CStrana &amp;P z &amp;N</oddFooter>
  </headerFooter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14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8" t="s">
        <v>114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5" customHeight="1">
      <c r="B4" s="21"/>
      <c r="D4" s="22" t="s">
        <v>132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37" t="str">
        <f>'Rekapitulace stavby'!K6</f>
        <v>Práce a dodávky specifikované v Dodatku č.2 k Dílu IV. dokumentace MVS</v>
      </c>
      <c r="F7" s="338"/>
      <c r="G7" s="338"/>
      <c r="H7" s="338"/>
      <c r="L7" s="21"/>
    </row>
    <row r="8" spans="2:46" ht="12" customHeight="1">
      <c r="B8" s="21"/>
      <c r="D8" s="28" t="s">
        <v>133</v>
      </c>
      <c r="L8" s="21"/>
    </row>
    <row r="9" spans="2:46" s="1" customFormat="1" ht="16.5" customHeight="1">
      <c r="B9" s="33"/>
      <c r="E9" s="337" t="s">
        <v>134</v>
      </c>
      <c r="F9" s="336"/>
      <c r="G9" s="336"/>
      <c r="H9" s="336"/>
      <c r="L9" s="33"/>
    </row>
    <row r="10" spans="2:46" s="1" customFormat="1" ht="12" customHeight="1">
      <c r="B10" s="33"/>
      <c r="D10" s="28" t="s">
        <v>135</v>
      </c>
      <c r="L10" s="33"/>
    </row>
    <row r="11" spans="2:46" s="1" customFormat="1" ht="16.5" customHeight="1">
      <c r="B11" s="33"/>
      <c r="E11" s="331" t="s">
        <v>484</v>
      </c>
      <c r="F11" s="336"/>
      <c r="G11" s="336"/>
      <c r="H11" s="336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3. 7. 2025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19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19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29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39" t="str">
        <f>'Rekapitulace stavby'!E14</f>
        <v>Vyplň údaj</v>
      </c>
      <c r="F20" s="323"/>
      <c r="G20" s="323"/>
      <c r="H20" s="323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31</v>
      </c>
      <c r="I22" s="28" t="s">
        <v>26</v>
      </c>
      <c r="J22" s="26" t="s">
        <v>19</v>
      </c>
      <c r="L22" s="33"/>
    </row>
    <row r="23" spans="2:12" s="1" customFormat="1" ht="18" customHeight="1">
      <c r="B23" s="33"/>
      <c r="E23" s="26" t="s">
        <v>32</v>
      </c>
      <c r="I23" s="28" t="s">
        <v>28</v>
      </c>
      <c r="J23" s="26" t="s">
        <v>19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34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>
      <c r="B26" s="33"/>
      <c r="E26" s="26" t="str">
        <f>IF('Rekapitulace stavby'!E20="","",'Rekapitulace stavby'!E20)</f>
        <v xml:space="preserve"> </v>
      </c>
      <c r="I26" s="28" t="s">
        <v>28</v>
      </c>
      <c r="J26" s="26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36</v>
      </c>
      <c r="L28" s="33"/>
    </row>
    <row r="29" spans="2:12" s="7" customFormat="1" ht="214.5" customHeight="1">
      <c r="B29" s="92"/>
      <c r="E29" s="327" t="s">
        <v>137</v>
      </c>
      <c r="F29" s="327"/>
      <c r="G29" s="327"/>
      <c r="H29" s="327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38</v>
      </c>
      <c r="J32" s="64">
        <f>ROUND(J88,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40</v>
      </c>
      <c r="I34" s="36" t="s">
        <v>39</v>
      </c>
      <c r="J34" s="36" t="s">
        <v>41</v>
      </c>
      <c r="L34" s="33"/>
    </row>
    <row r="35" spans="2:12" s="1" customFormat="1" ht="14.45" customHeight="1">
      <c r="B35" s="33"/>
      <c r="D35" s="53" t="s">
        <v>42</v>
      </c>
      <c r="E35" s="28" t="s">
        <v>43</v>
      </c>
      <c r="F35" s="84">
        <f>ROUND((SUM(BE88:BE113)),  2)</f>
        <v>0</v>
      </c>
      <c r="I35" s="94">
        <v>0.21</v>
      </c>
      <c r="J35" s="84">
        <f>ROUND(((SUM(BE88:BE113))*I35),  2)</f>
        <v>0</v>
      </c>
      <c r="L35" s="33"/>
    </row>
    <row r="36" spans="2:12" s="1" customFormat="1" ht="14.45" customHeight="1">
      <c r="B36" s="33"/>
      <c r="E36" s="28" t="s">
        <v>44</v>
      </c>
      <c r="F36" s="84">
        <f>ROUND((SUM(BF88:BF113)),  2)</f>
        <v>0</v>
      </c>
      <c r="I36" s="94">
        <v>0.12</v>
      </c>
      <c r="J36" s="84">
        <f>ROUND(((SUM(BF88:BF113))*I36),  2)</f>
        <v>0</v>
      </c>
      <c r="L36" s="33"/>
    </row>
    <row r="37" spans="2:12" s="1" customFormat="1" ht="14.45" hidden="1" customHeight="1">
      <c r="B37" s="33"/>
      <c r="E37" s="28" t="s">
        <v>45</v>
      </c>
      <c r="F37" s="84">
        <f>ROUND((SUM(BG88:BG113)),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46</v>
      </c>
      <c r="F38" s="84">
        <f>ROUND((SUM(BH88:BH113)),  2)</f>
        <v>0</v>
      </c>
      <c r="I38" s="94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47</v>
      </c>
      <c r="F39" s="84">
        <f>ROUND((SUM(BI88:BI113)),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48</v>
      </c>
      <c r="E41" s="55"/>
      <c r="F41" s="55"/>
      <c r="G41" s="97" t="s">
        <v>49</v>
      </c>
      <c r="H41" s="98" t="s">
        <v>50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138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37" t="str">
        <f>E7</f>
        <v>Práce a dodávky specifikované v Dodatku č.2 k Dílu IV. dokumentace MVS</v>
      </c>
      <c r="F50" s="338"/>
      <c r="G50" s="338"/>
      <c r="H50" s="338"/>
      <c r="L50" s="33"/>
    </row>
    <row r="51" spans="2:47" ht="12" customHeight="1">
      <c r="B51" s="21"/>
      <c r="C51" s="28" t="s">
        <v>133</v>
      </c>
      <c r="L51" s="21"/>
    </row>
    <row r="52" spans="2:47" s="1" customFormat="1" ht="16.5" customHeight="1">
      <c r="B52" s="33"/>
      <c r="E52" s="337" t="s">
        <v>134</v>
      </c>
      <c r="F52" s="336"/>
      <c r="G52" s="336"/>
      <c r="H52" s="336"/>
      <c r="L52" s="33"/>
    </row>
    <row r="53" spans="2:47" s="1" customFormat="1" ht="12" customHeight="1">
      <c r="B53" s="33"/>
      <c r="C53" s="28" t="s">
        <v>135</v>
      </c>
      <c r="L53" s="33"/>
    </row>
    <row r="54" spans="2:47" s="1" customFormat="1" ht="16.5" customHeight="1">
      <c r="B54" s="33"/>
      <c r="E54" s="331" t="str">
        <f>E11</f>
        <v>SO 705_700 - Sheltry na APN S1 - Silnopoudé rozvody vč. osvětlení</v>
      </c>
      <c r="F54" s="336"/>
      <c r="G54" s="336"/>
      <c r="H54" s="336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Letiště Čáslav</v>
      </c>
      <c r="I56" s="28" t="s">
        <v>23</v>
      </c>
      <c r="J56" s="50" t="str">
        <f>IF(J14="","",J14)</f>
        <v>3. 7. 2025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>Česká Republika - Ministerstvo obrany ČR</v>
      </c>
      <c r="I58" s="28" t="s">
        <v>31</v>
      </c>
      <c r="J58" s="31" t="str">
        <f>E23</f>
        <v xml:space="preserve">AGA-Letiště, s.r.o. </v>
      </c>
      <c r="L58" s="33"/>
    </row>
    <row r="59" spans="2:47" s="1" customFormat="1" ht="15.2" customHeight="1">
      <c r="B59" s="33"/>
      <c r="C59" s="28" t="s">
        <v>29</v>
      </c>
      <c r="F59" s="26" t="str">
        <f>IF(E20="","",E20)</f>
        <v>Vyplň údaj</v>
      </c>
      <c r="I59" s="28" t="s">
        <v>34</v>
      </c>
      <c r="J59" s="31" t="str">
        <f>E26</f>
        <v xml:space="preserve"> 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139</v>
      </c>
      <c r="D61" s="95"/>
      <c r="E61" s="95"/>
      <c r="F61" s="95"/>
      <c r="G61" s="95"/>
      <c r="H61" s="95"/>
      <c r="I61" s="95"/>
      <c r="J61" s="102" t="s">
        <v>140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70</v>
      </c>
      <c r="J63" s="64">
        <f>J88</f>
        <v>0</v>
      </c>
      <c r="L63" s="33"/>
      <c r="AU63" s="18" t="s">
        <v>141</v>
      </c>
    </row>
    <row r="64" spans="2:47" s="8" customFormat="1" ht="24.95" customHeight="1">
      <c r="B64" s="104"/>
      <c r="D64" s="105" t="s">
        <v>304</v>
      </c>
      <c r="E64" s="106"/>
      <c r="F64" s="106"/>
      <c r="G64" s="106"/>
      <c r="H64" s="106"/>
      <c r="I64" s="106"/>
      <c r="J64" s="107">
        <f>J89</f>
        <v>0</v>
      </c>
      <c r="L64" s="104"/>
    </row>
    <row r="65" spans="2:12" s="8" customFormat="1" ht="24.95" customHeight="1">
      <c r="B65" s="104"/>
      <c r="D65" s="105" t="s">
        <v>485</v>
      </c>
      <c r="E65" s="106"/>
      <c r="F65" s="106"/>
      <c r="G65" s="106"/>
      <c r="H65" s="106"/>
      <c r="I65" s="106"/>
      <c r="J65" s="107">
        <f>J100</f>
        <v>0</v>
      </c>
      <c r="L65" s="104"/>
    </row>
    <row r="66" spans="2:12" s="8" customFormat="1" ht="24.95" customHeight="1">
      <c r="B66" s="104"/>
      <c r="D66" s="105" t="s">
        <v>486</v>
      </c>
      <c r="E66" s="106"/>
      <c r="F66" s="106"/>
      <c r="G66" s="106"/>
      <c r="H66" s="106"/>
      <c r="I66" s="106"/>
      <c r="J66" s="107">
        <f>J109</f>
        <v>0</v>
      </c>
      <c r="L66" s="104"/>
    </row>
    <row r="67" spans="2:12" s="1" customFormat="1" ht="21.75" customHeight="1">
      <c r="B67" s="33"/>
      <c r="L67" s="33"/>
    </row>
    <row r="68" spans="2:12" s="1" customFormat="1" ht="6.95" customHeight="1"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33"/>
    </row>
    <row r="72" spans="2:12" s="1" customFormat="1" ht="6.95" customHeight="1"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33"/>
    </row>
    <row r="73" spans="2:12" s="1" customFormat="1" ht="24.95" customHeight="1">
      <c r="B73" s="33"/>
      <c r="C73" s="22" t="s">
        <v>145</v>
      </c>
      <c r="L73" s="33"/>
    </row>
    <row r="74" spans="2:12" s="1" customFormat="1" ht="6.95" customHeight="1">
      <c r="B74" s="33"/>
      <c r="L74" s="33"/>
    </row>
    <row r="75" spans="2:12" s="1" customFormat="1" ht="12" customHeight="1">
      <c r="B75" s="33"/>
      <c r="C75" s="28" t="s">
        <v>16</v>
      </c>
      <c r="L75" s="33"/>
    </row>
    <row r="76" spans="2:12" s="1" customFormat="1" ht="16.5" customHeight="1">
      <c r="B76" s="33"/>
      <c r="E76" s="337" t="str">
        <f>E7</f>
        <v>Práce a dodávky specifikované v Dodatku č.2 k Dílu IV. dokumentace MVS</v>
      </c>
      <c r="F76" s="338"/>
      <c r="G76" s="338"/>
      <c r="H76" s="338"/>
      <c r="L76" s="33"/>
    </row>
    <row r="77" spans="2:12" ht="12" customHeight="1">
      <c r="B77" s="21"/>
      <c r="C77" s="28" t="s">
        <v>133</v>
      </c>
      <c r="L77" s="21"/>
    </row>
    <row r="78" spans="2:12" s="1" customFormat="1" ht="16.5" customHeight="1">
      <c r="B78" s="33"/>
      <c r="E78" s="337" t="s">
        <v>134</v>
      </c>
      <c r="F78" s="336"/>
      <c r="G78" s="336"/>
      <c r="H78" s="336"/>
      <c r="L78" s="33"/>
    </row>
    <row r="79" spans="2:12" s="1" customFormat="1" ht="12" customHeight="1">
      <c r="B79" s="33"/>
      <c r="C79" s="28" t="s">
        <v>135</v>
      </c>
      <c r="L79" s="33"/>
    </row>
    <row r="80" spans="2:12" s="1" customFormat="1" ht="16.5" customHeight="1">
      <c r="B80" s="33"/>
      <c r="E80" s="331" t="str">
        <f>E11</f>
        <v>SO 705_700 - Sheltry na APN S1 - Silnopoudé rozvody vč. osvětlení</v>
      </c>
      <c r="F80" s="336"/>
      <c r="G80" s="336"/>
      <c r="H80" s="336"/>
      <c r="L80" s="33"/>
    </row>
    <row r="81" spans="2:65" s="1" customFormat="1" ht="6.95" customHeight="1">
      <c r="B81" s="33"/>
      <c r="L81" s="33"/>
    </row>
    <row r="82" spans="2:65" s="1" customFormat="1" ht="12" customHeight="1">
      <c r="B82" s="33"/>
      <c r="C82" s="28" t="s">
        <v>21</v>
      </c>
      <c r="F82" s="26" t="str">
        <f>F14</f>
        <v>Letiště Čáslav</v>
      </c>
      <c r="I82" s="28" t="s">
        <v>23</v>
      </c>
      <c r="J82" s="50" t="str">
        <f>IF(J14="","",J14)</f>
        <v>3. 7. 2025</v>
      </c>
      <c r="L82" s="33"/>
    </row>
    <row r="83" spans="2:65" s="1" customFormat="1" ht="6.95" customHeight="1">
      <c r="B83" s="33"/>
      <c r="L83" s="33"/>
    </row>
    <row r="84" spans="2:65" s="1" customFormat="1" ht="15.2" customHeight="1">
      <c r="B84" s="33"/>
      <c r="C84" s="28" t="s">
        <v>25</v>
      </c>
      <c r="F84" s="26" t="str">
        <f>E17</f>
        <v>Česká Republika - Ministerstvo obrany ČR</v>
      </c>
      <c r="I84" s="28" t="s">
        <v>31</v>
      </c>
      <c r="J84" s="31" t="str">
        <f>E23</f>
        <v xml:space="preserve">AGA-Letiště, s.r.o. </v>
      </c>
      <c r="L84" s="33"/>
    </row>
    <row r="85" spans="2:65" s="1" customFormat="1" ht="15.2" customHeight="1">
      <c r="B85" s="33"/>
      <c r="C85" s="28" t="s">
        <v>29</v>
      </c>
      <c r="F85" s="26" t="str">
        <f>IF(E20="","",E20)</f>
        <v>Vyplň údaj</v>
      </c>
      <c r="I85" s="28" t="s">
        <v>34</v>
      </c>
      <c r="J85" s="31" t="str">
        <f>E26</f>
        <v xml:space="preserve"> </v>
      </c>
      <c r="L85" s="33"/>
    </row>
    <row r="86" spans="2:65" s="1" customFormat="1" ht="10.35" customHeight="1">
      <c r="B86" s="33"/>
      <c r="L86" s="33"/>
    </row>
    <row r="87" spans="2:65" s="10" customFormat="1" ht="29.25" customHeight="1">
      <c r="B87" s="112"/>
      <c r="C87" s="113" t="s">
        <v>146</v>
      </c>
      <c r="D87" s="114" t="s">
        <v>57</v>
      </c>
      <c r="E87" s="114" t="s">
        <v>53</v>
      </c>
      <c r="F87" s="114" t="s">
        <v>54</v>
      </c>
      <c r="G87" s="114" t="s">
        <v>147</v>
      </c>
      <c r="H87" s="114" t="s">
        <v>148</v>
      </c>
      <c r="I87" s="114" t="s">
        <v>149</v>
      </c>
      <c r="J87" s="114" t="s">
        <v>140</v>
      </c>
      <c r="K87" s="115" t="s">
        <v>150</v>
      </c>
      <c r="L87" s="112"/>
      <c r="M87" s="57" t="s">
        <v>19</v>
      </c>
      <c r="N87" s="58" t="s">
        <v>42</v>
      </c>
      <c r="O87" s="58" t="s">
        <v>151</v>
      </c>
      <c r="P87" s="58" t="s">
        <v>152</v>
      </c>
      <c r="Q87" s="58" t="s">
        <v>153</v>
      </c>
      <c r="R87" s="58" t="s">
        <v>154</v>
      </c>
      <c r="S87" s="58" t="s">
        <v>155</v>
      </c>
      <c r="T87" s="59" t="s">
        <v>156</v>
      </c>
    </row>
    <row r="88" spans="2:65" s="1" customFormat="1" ht="22.9" customHeight="1">
      <c r="B88" s="33"/>
      <c r="C88" s="62" t="s">
        <v>157</v>
      </c>
      <c r="J88" s="116">
        <f>BK88</f>
        <v>0</v>
      </c>
      <c r="L88" s="33"/>
      <c r="M88" s="60"/>
      <c r="N88" s="51"/>
      <c r="O88" s="51"/>
      <c r="P88" s="117">
        <f>P89+P100+P109</f>
        <v>0</v>
      </c>
      <c r="Q88" s="51"/>
      <c r="R88" s="117">
        <f>R89+R100+R109</f>
        <v>0</v>
      </c>
      <c r="S88" s="51"/>
      <c r="T88" s="118">
        <f>T89+T100+T109</f>
        <v>0</v>
      </c>
      <c r="AT88" s="18" t="s">
        <v>71</v>
      </c>
      <c r="AU88" s="18" t="s">
        <v>141</v>
      </c>
      <c r="BK88" s="119">
        <f>BK89+BK100+BK109</f>
        <v>0</v>
      </c>
    </row>
    <row r="89" spans="2:65" s="11" customFormat="1" ht="25.9" customHeight="1">
      <c r="B89" s="120"/>
      <c r="D89" s="121" t="s">
        <v>71</v>
      </c>
      <c r="E89" s="122" t="s">
        <v>328</v>
      </c>
      <c r="F89" s="122" t="s">
        <v>329</v>
      </c>
      <c r="I89" s="123"/>
      <c r="J89" s="124">
        <f>BK89</f>
        <v>0</v>
      </c>
      <c r="L89" s="120"/>
      <c r="M89" s="125"/>
      <c r="P89" s="126">
        <f>SUM(P90:P99)</f>
        <v>0</v>
      </c>
      <c r="R89" s="126">
        <f>SUM(R90:R99)</f>
        <v>0</v>
      </c>
      <c r="T89" s="127">
        <f>SUM(T90:T99)</f>
        <v>0</v>
      </c>
      <c r="AR89" s="121" t="s">
        <v>79</v>
      </c>
      <c r="AT89" s="128" t="s">
        <v>71</v>
      </c>
      <c r="AU89" s="128" t="s">
        <v>72</v>
      </c>
      <c r="AY89" s="121" t="s">
        <v>160</v>
      </c>
      <c r="BK89" s="129">
        <f>SUM(BK90:BK99)</f>
        <v>0</v>
      </c>
    </row>
    <row r="90" spans="2:65" s="1" customFormat="1" ht="16.5" customHeight="1">
      <c r="B90" s="33"/>
      <c r="C90" s="132" t="s">
        <v>487</v>
      </c>
      <c r="D90" s="133" t="s">
        <v>164</v>
      </c>
      <c r="E90" s="134" t="s">
        <v>488</v>
      </c>
      <c r="F90" s="135" t="s">
        <v>489</v>
      </c>
      <c r="G90" s="136" t="s">
        <v>167</v>
      </c>
      <c r="H90" s="137">
        <v>543</v>
      </c>
      <c r="I90" s="138"/>
      <c r="J90" s="139">
        <f>ROUND(I90*H90,2)</f>
        <v>0</v>
      </c>
      <c r="K90" s="135" t="s">
        <v>168</v>
      </c>
      <c r="L90" s="33"/>
      <c r="M90" s="140" t="s">
        <v>19</v>
      </c>
      <c r="N90" s="141" t="s">
        <v>43</v>
      </c>
      <c r="P90" s="142">
        <f>O90*H90</f>
        <v>0</v>
      </c>
      <c r="Q90" s="142">
        <v>0</v>
      </c>
      <c r="R90" s="142">
        <f>Q90*H90</f>
        <v>0</v>
      </c>
      <c r="S90" s="142">
        <v>0</v>
      </c>
      <c r="T90" s="143">
        <f>S90*H90</f>
        <v>0</v>
      </c>
      <c r="AR90" s="144" t="s">
        <v>169</v>
      </c>
      <c r="AT90" s="144" t="s">
        <v>164</v>
      </c>
      <c r="AU90" s="144" t="s">
        <v>79</v>
      </c>
      <c r="AY90" s="18" t="s">
        <v>160</v>
      </c>
      <c r="BE90" s="145">
        <f>IF(N90="základní",J90,0)</f>
        <v>0</v>
      </c>
      <c r="BF90" s="145">
        <f>IF(N90="snížená",J90,0)</f>
        <v>0</v>
      </c>
      <c r="BG90" s="145">
        <f>IF(N90="zákl. přenesená",J90,0)</f>
        <v>0</v>
      </c>
      <c r="BH90" s="145">
        <f>IF(N90="sníž. přenesená",J90,0)</f>
        <v>0</v>
      </c>
      <c r="BI90" s="145">
        <f>IF(N90="nulová",J90,0)</f>
        <v>0</v>
      </c>
      <c r="BJ90" s="18" t="s">
        <v>79</v>
      </c>
      <c r="BK90" s="145">
        <f>ROUND(I90*H90,2)</f>
        <v>0</v>
      </c>
      <c r="BL90" s="18" t="s">
        <v>169</v>
      </c>
      <c r="BM90" s="144" t="s">
        <v>490</v>
      </c>
    </row>
    <row r="91" spans="2:65" s="1" customFormat="1">
      <c r="B91" s="33"/>
      <c r="D91" s="146" t="s">
        <v>171</v>
      </c>
      <c r="F91" s="147" t="s">
        <v>489</v>
      </c>
      <c r="I91" s="148"/>
      <c r="L91" s="33"/>
      <c r="M91" s="149"/>
      <c r="T91" s="54"/>
      <c r="AT91" s="18" t="s">
        <v>171</v>
      </c>
      <c r="AU91" s="18" t="s">
        <v>79</v>
      </c>
    </row>
    <row r="92" spans="2:65" s="1" customFormat="1">
      <c r="B92" s="33"/>
      <c r="D92" s="150" t="s">
        <v>173</v>
      </c>
      <c r="F92" s="151" t="s">
        <v>491</v>
      </c>
      <c r="I92" s="148"/>
      <c r="L92" s="33"/>
      <c r="M92" s="149"/>
      <c r="T92" s="54"/>
      <c r="AT92" s="18" t="s">
        <v>173</v>
      </c>
      <c r="AU92" s="18" t="s">
        <v>79</v>
      </c>
    </row>
    <row r="93" spans="2:65" s="1" customFormat="1" ht="19.5">
      <c r="B93" s="33"/>
      <c r="D93" s="146" t="s">
        <v>175</v>
      </c>
      <c r="F93" s="152" t="s">
        <v>492</v>
      </c>
      <c r="I93" s="148"/>
      <c r="L93" s="33"/>
      <c r="M93" s="149"/>
      <c r="T93" s="54"/>
      <c r="AT93" s="18" t="s">
        <v>175</v>
      </c>
      <c r="AU93" s="18" t="s">
        <v>79</v>
      </c>
    </row>
    <row r="94" spans="2:65" s="13" customFormat="1">
      <c r="B94" s="159"/>
      <c r="D94" s="146" t="s">
        <v>177</v>
      </c>
      <c r="E94" s="160" t="s">
        <v>19</v>
      </c>
      <c r="F94" s="161" t="s">
        <v>493</v>
      </c>
      <c r="H94" s="162">
        <v>543</v>
      </c>
      <c r="I94" s="163"/>
      <c r="L94" s="159"/>
      <c r="M94" s="164"/>
      <c r="T94" s="165"/>
      <c r="AT94" s="160" t="s">
        <v>177</v>
      </c>
      <c r="AU94" s="160" t="s">
        <v>79</v>
      </c>
      <c r="AV94" s="13" t="s">
        <v>81</v>
      </c>
      <c r="AW94" s="13" t="s">
        <v>33</v>
      </c>
      <c r="AX94" s="13" t="s">
        <v>79</v>
      </c>
      <c r="AY94" s="160" t="s">
        <v>160</v>
      </c>
    </row>
    <row r="95" spans="2:65" s="1" customFormat="1" ht="16.5" customHeight="1">
      <c r="B95" s="33"/>
      <c r="C95" s="132" t="s">
        <v>494</v>
      </c>
      <c r="D95" s="133" t="s">
        <v>164</v>
      </c>
      <c r="E95" s="134" t="s">
        <v>495</v>
      </c>
      <c r="F95" s="135" t="s">
        <v>496</v>
      </c>
      <c r="G95" s="136" t="s">
        <v>167</v>
      </c>
      <c r="H95" s="137">
        <v>-36</v>
      </c>
      <c r="I95" s="138"/>
      <c r="J95" s="139">
        <f>ROUND(I95*H95,2)</f>
        <v>0</v>
      </c>
      <c r="K95" s="135" t="s">
        <v>168</v>
      </c>
      <c r="L95" s="33"/>
      <c r="M95" s="140" t="s">
        <v>19</v>
      </c>
      <c r="N95" s="141" t="s">
        <v>43</v>
      </c>
      <c r="P95" s="142">
        <f>O95*H95</f>
        <v>0</v>
      </c>
      <c r="Q95" s="142">
        <v>0</v>
      </c>
      <c r="R95" s="142">
        <f>Q95*H95</f>
        <v>0</v>
      </c>
      <c r="S95" s="142">
        <v>0</v>
      </c>
      <c r="T95" s="143">
        <f>S95*H95</f>
        <v>0</v>
      </c>
      <c r="AR95" s="144" t="s">
        <v>169</v>
      </c>
      <c r="AT95" s="144" t="s">
        <v>164</v>
      </c>
      <c r="AU95" s="144" t="s">
        <v>79</v>
      </c>
      <c r="AY95" s="18" t="s">
        <v>160</v>
      </c>
      <c r="BE95" s="145">
        <f>IF(N95="základní",J95,0)</f>
        <v>0</v>
      </c>
      <c r="BF95" s="145">
        <f>IF(N95="snížená",J95,0)</f>
        <v>0</v>
      </c>
      <c r="BG95" s="145">
        <f>IF(N95="zákl. přenesená",J95,0)</f>
        <v>0</v>
      </c>
      <c r="BH95" s="145">
        <f>IF(N95="sníž. přenesená",J95,0)</f>
        <v>0</v>
      </c>
      <c r="BI95" s="145">
        <f>IF(N95="nulová",J95,0)</f>
        <v>0</v>
      </c>
      <c r="BJ95" s="18" t="s">
        <v>79</v>
      </c>
      <c r="BK95" s="145">
        <f>ROUND(I95*H95,2)</f>
        <v>0</v>
      </c>
      <c r="BL95" s="18" t="s">
        <v>169</v>
      </c>
      <c r="BM95" s="144" t="s">
        <v>497</v>
      </c>
    </row>
    <row r="96" spans="2:65" s="1" customFormat="1">
      <c r="B96" s="33"/>
      <c r="D96" s="146" t="s">
        <v>171</v>
      </c>
      <c r="F96" s="147" t="s">
        <v>496</v>
      </c>
      <c r="I96" s="148"/>
      <c r="L96" s="33"/>
      <c r="M96" s="149"/>
      <c r="T96" s="54"/>
      <c r="AT96" s="18" t="s">
        <v>171</v>
      </c>
      <c r="AU96" s="18" t="s">
        <v>79</v>
      </c>
    </row>
    <row r="97" spans="2:65" s="1" customFormat="1">
      <c r="B97" s="33"/>
      <c r="D97" s="150" t="s">
        <v>173</v>
      </c>
      <c r="F97" s="151" t="s">
        <v>498</v>
      </c>
      <c r="I97" s="148"/>
      <c r="L97" s="33"/>
      <c r="M97" s="149"/>
      <c r="T97" s="54"/>
      <c r="AT97" s="18" t="s">
        <v>173</v>
      </c>
      <c r="AU97" s="18" t="s">
        <v>79</v>
      </c>
    </row>
    <row r="98" spans="2:65" s="1" customFormat="1" ht="19.5">
      <c r="B98" s="33"/>
      <c r="D98" s="146" t="s">
        <v>175</v>
      </c>
      <c r="F98" s="152" t="s">
        <v>499</v>
      </c>
      <c r="I98" s="148"/>
      <c r="L98" s="33"/>
      <c r="M98" s="149"/>
      <c r="T98" s="54"/>
      <c r="AT98" s="18" t="s">
        <v>175</v>
      </c>
      <c r="AU98" s="18" t="s">
        <v>79</v>
      </c>
    </row>
    <row r="99" spans="2:65" s="13" customFormat="1">
      <c r="B99" s="159"/>
      <c r="D99" s="146" t="s">
        <v>177</v>
      </c>
      <c r="E99" s="160" t="s">
        <v>19</v>
      </c>
      <c r="F99" s="161" t="s">
        <v>500</v>
      </c>
      <c r="H99" s="162">
        <v>-36</v>
      </c>
      <c r="I99" s="163"/>
      <c r="L99" s="159"/>
      <c r="M99" s="164"/>
      <c r="T99" s="165"/>
      <c r="AT99" s="160" t="s">
        <v>177</v>
      </c>
      <c r="AU99" s="160" t="s">
        <v>79</v>
      </c>
      <c r="AV99" s="13" t="s">
        <v>81</v>
      </c>
      <c r="AW99" s="13" t="s">
        <v>33</v>
      </c>
      <c r="AX99" s="13" t="s">
        <v>79</v>
      </c>
      <c r="AY99" s="160" t="s">
        <v>160</v>
      </c>
    </row>
    <row r="100" spans="2:65" s="11" customFormat="1" ht="25.9" customHeight="1">
      <c r="B100" s="120"/>
      <c r="D100" s="121" t="s">
        <v>71</v>
      </c>
      <c r="E100" s="122" t="s">
        <v>501</v>
      </c>
      <c r="F100" s="122" t="s">
        <v>502</v>
      </c>
      <c r="I100" s="123"/>
      <c r="J100" s="124">
        <f>BK100</f>
        <v>0</v>
      </c>
      <c r="L100" s="120"/>
      <c r="M100" s="125"/>
      <c r="P100" s="126">
        <f>SUM(P101:P108)</f>
        <v>0</v>
      </c>
      <c r="R100" s="126">
        <f>SUM(R101:R108)</f>
        <v>0</v>
      </c>
      <c r="T100" s="127">
        <f>SUM(T101:T108)</f>
        <v>0</v>
      </c>
      <c r="AR100" s="121" t="s">
        <v>79</v>
      </c>
      <c r="AT100" s="128" t="s">
        <v>71</v>
      </c>
      <c r="AU100" s="128" t="s">
        <v>72</v>
      </c>
      <c r="AY100" s="121" t="s">
        <v>160</v>
      </c>
      <c r="BK100" s="129">
        <f>SUM(BK101:BK108)</f>
        <v>0</v>
      </c>
    </row>
    <row r="101" spans="2:65" s="1" customFormat="1" ht="16.5" customHeight="1">
      <c r="B101" s="33"/>
      <c r="C101" s="132" t="s">
        <v>503</v>
      </c>
      <c r="D101" s="181" t="s">
        <v>164</v>
      </c>
      <c r="E101" s="134" t="s">
        <v>504</v>
      </c>
      <c r="F101" s="135" t="s">
        <v>505</v>
      </c>
      <c r="G101" s="136" t="s">
        <v>243</v>
      </c>
      <c r="H101" s="137">
        <v>1</v>
      </c>
      <c r="I101" s="138"/>
      <c r="J101" s="139">
        <f>ROUND(I101*H101,2)</f>
        <v>0</v>
      </c>
      <c r="K101" s="135" t="s">
        <v>168</v>
      </c>
      <c r="L101" s="33"/>
      <c r="M101" s="140" t="s">
        <v>19</v>
      </c>
      <c r="N101" s="141" t="s">
        <v>43</v>
      </c>
      <c r="P101" s="142">
        <f>O101*H101</f>
        <v>0</v>
      </c>
      <c r="Q101" s="142">
        <v>0</v>
      </c>
      <c r="R101" s="142">
        <f>Q101*H101</f>
        <v>0</v>
      </c>
      <c r="S101" s="142">
        <v>0</v>
      </c>
      <c r="T101" s="143">
        <f>S101*H101</f>
        <v>0</v>
      </c>
      <c r="AR101" s="144" t="s">
        <v>244</v>
      </c>
      <c r="AT101" s="144" t="s">
        <v>164</v>
      </c>
      <c r="AU101" s="144" t="s">
        <v>79</v>
      </c>
      <c r="AY101" s="18" t="s">
        <v>160</v>
      </c>
      <c r="BE101" s="145">
        <f>IF(N101="základní",J101,0)</f>
        <v>0</v>
      </c>
      <c r="BF101" s="145">
        <f>IF(N101="snížená",J101,0)</f>
        <v>0</v>
      </c>
      <c r="BG101" s="145">
        <f>IF(N101="zákl. přenesená",J101,0)</f>
        <v>0</v>
      </c>
      <c r="BH101" s="145">
        <f>IF(N101="sníž. přenesená",J101,0)</f>
        <v>0</v>
      </c>
      <c r="BI101" s="145">
        <f>IF(N101="nulová",J101,0)</f>
        <v>0</v>
      </c>
      <c r="BJ101" s="18" t="s">
        <v>79</v>
      </c>
      <c r="BK101" s="145">
        <f>ROUND(I101*H101,2)</f>
        <v>0</v>
      </c>
      <c r="BL101" s="18" t="s">
        <v>244</v>
      </c>
      <c r="BM101" s="144" t="s">
        <v>506</v>
      </c>
    </row>
    <row r="102" spans="2:65" s="1" customFormat="1">
      <c r="B102" s="33"/>
      <c r="D102" s="146" t="s">
        <v>171</v>
      </c>
      <c r="F102" s="147" t="s">
        <v>507</v>
      </c>
      <c r="I102" s="148"/>
      <c r="L102" s="33"/>
      <c r="M102" s="149"/>
      <c r="T102" s="54"/>
      <c r="AT102" s="18" t="s">
        <v>171</v>
      </c>
      <c r="AU102" s="18" t="s">
        <v>79</v>
      </c>
    </row>
    <row r="103" spans="2:65" s="1" customFormat="1">
      <c r="B103" s="33"/>
      <c r="D103" s="150" t="s">
        <v>173</v>
      </c>
      <c r="F103" s="151" t="s">
        <v>508</v>
      </c>
      <c r="I103" s="148"/>
      <c r="L103" s="33"/>
      <c r="M103" s="149"/>
      <c r="T103" s="54"/>
      <c r="AT103" s="18" t="s">
        <v>173</v>
      </c>
      <c r="AU103" s="18" t="s">
        <v>79</v>
      </c>
    </row>
    <row r="104" spans="2:65" s="1" customFormat="1" ht="21.75" customHeight="1">
      <c r="B104" s="33"/>
      <c r="C104" s="132" t="s">
        <v>509</v>
      </c>
      <c r="D104" s="133" t="s">
        <v>164</v>
      </c>
      <c r="E104" s="134" t="s">
        <v>510</v>
      </c>
      <c r="F104" s="135" t="s">
        <v>511</v>
      </c>
      <c r="G104" s="136" t="s">
        <v>243</v>
      </c>
      <c r="H104" s="137">
        <v>24</v>
      </c>
      <c r="I104" s="138"/>
      <c r="J104" s="139">
        <f>ROUND(I104*H104,2)</f>
        <v>0</v>
      </c>
      <c r="K104" s="135" t="s">
        <v>168</v>
      </c>
      <c r="L104" s="33"/>
      <c r="M104" s="140" t="s">
        <v>19</v>
      </c>
      <c r="N104" s="141" t="s">
        <v>43</v>
      </c>
      <c r="P104" s="142">
        <f>O104*H104</f>
        <v>0</v>
      </c>
      <c r="Q104" s="142">
        <v>0</v>
      </c>
      <c r="R104" s="142">
        <f>Q104*H104</f>
        <v>0</v>
      </c>
      <c r="S104" s="142">
        <v>0</v>
      </c>
      <c r="T104" s="143">
        <f>S104*H104</f>
        <v>0</v>
      </c>
      <c r="AR104" s="144" t="s">
        <v>169</v>
      </c>
      <c r="AT104" s="144" t="s">
        <v>164</v>
      </c>
      <c r="AU104" s="144" t="s">
        <v>79</v>
      </c>
      <c r="AY104" s="18" t="s">
        <v>160</v>
      </c>
      <c r="BE104" s="145">
        <f>IF(N104="základní",J104,0)</f>
        <v>0</v>
      </c>
      <c r="BF104" s="145">
        <f>IF(N104="snížená",J104,0)</f>
        <v>0</v>
      </c>
      <c r="BG104" s="145">
        <f>IF(N104="zákl. přenesená",J104,0)</f>
        <v>0</v>
      </c>
      <c r="BH104" s="145">
        <f>IF(N104="sníž. přenesená",J104,0)</f>
        <v>0</v>
      </c>
      <c r="BI104" s="145">
        <f>IF(N104="nulová",J104,0)</f>
        <v>0</v>
      </c>
      <c r="BJ104" s="18" t="s">
        <v>79</v>
      </c>
      <c r="BK104" s="145">
        <f>ROUND(I104*H104,2)</f>
        <v>0</v>
      </c>
      <c r="BL104" s="18" t="s">
        <v>169</v>
      </c>
      <c r="BM104" s="144" t="s">
        <v>512</v>
      </c>
    </row>
    <row r="105" spans="2:65" s="1" customFormat="1">
      <c r="B105" s="33"/>
      <c r="D105" s="146" t="s">
        <v>171</v>
      </c>
      <c r="F105" s="147" t="s">
        <v>511</v>
      </c>
      <c r="I105" s="148"/>
      <c r="L105" s="33"/>
      <c r="M105" s="149"/>
      <c r="T105" s="54"/>
      <c r="AT105" s="18" t="s">
        <v>171</v>
      </c>
      <c r="AU105" s="18" t="s">
        <v>79</v>
      </c>
    </row>
    <row r="106" spans="2:65" s="1" customFormat="1">
      <c r="B106" s="33"/>
      <c r="D106" s="150" t="s">
        <v>173</v>
      </c>
      <c r="F106" s="151" t="s">
        <v>513</v>
      </c>
      <c r="I106" s="148"/>
      <c r="L106" s="33"/>
      <c r="M106" s="149"/>
      <c r="T106" s="54"/>
      <c r="AT106" s="18" t="s">
        <v>173</v>
      </c>
      <c r="AU106" s="18" t="s">
        <v>79</v>
      </c>
    </row>
    <row r="107" spans="2:65" s="1" customFormat="1" ht="19.5">
      <c r="B107" s="33"/>
      <c r="D107" s="146" t="s">
        <v>175</v>
      </c>
      <c r="F107" s="152" t="s">
        <v>514</v>
      </c>
      <c r="I107" s="148"/>
      <c r="L107" s="33"/>
      <c r="M107" s="149"/>
      <c r="T107" s="54"/>
      <c r="AT107" s="18" t="s">
        <v>175</v>
      </c>
      <c r="AU107" s="18" t="s">
        <v>79</v>
      </c>
    </row>
    <row r="108" spans="2:65" s="13" customFormat="1">
      <c r="B108" s="159"/>
      <c r="D108" s="146" t="s">
        <v>177</v>
      </c>
      <c r="E108" s="160" t="s">
        <v>19</v>
      </c>
      <c r="F108" s="161" t="s">
        <v>515</v>
      </c>
      <c r="H108" s="162">
        <v>24</v>
      </c>
      <c r="I108" s="163"/>
      <c r="L108" s="159"/>
      <c r="M108" s="164"/>
      <c r="T108" s="165"/>
      <c r="AT108" s="160" t="s">
        <v>177</v>
      </c>
      <c r="AU108" s="160" t="s">
        <v>79</v>
      </c>
      <c r="AV108" s="13" t="s">
        <v>81</v>
      </c>
      <c r="AW108" s="13" t="s">
        <v>33</v>
      </c>
      <c r="AX108" s="13" t="s">
        <v>79</v>
      </c>
      <c r="AY108" s="160" t="s">
        <v>160</v>
      </c>
    </row>
    <row r="109" spans="2:65" s="11" customFormat="1" ht="25.9" customHeight="1">
      <c r="B109" s="120"/>
      <c r="D109" s="121" t="s">
        <v>71</v>
      </c>
      <c r="E109" s="122" t="s">
        <v>516</v>
      </c>
      <c r="F109" s="122" t="s">
        <v>378</v>
      </c>
      <c r="I109" s="123"/>
      <c r="J109" s="124">
        <f>BK109</f>
        <v>0</v>
      </c>
      <c r="L109" s="120"/>
      <c r="M109" s="125"/>
      <c r="P109" s="126">
        <f>SUM(P110:P113)</f>
        <v>0</v>
      </c>
      <c r="R109" s="126">
        <f>SUM(R110:R113)</f>
        <v>0</v>
      </c>
      <c r="T109" s="127">
        <f>SUM(T110:T113)</f>
        <v>0</v>
      </c>
      <c r="AR109" s="121" t="s">
        <v>79</v>
      </c>
      <c r="AT109" s="128" t="s">
        <v>71</v>
      </c>
      <c r="AU109" s="128" t="s">
        <v>72</v>
      </c>
      <c r="AY109" s="121" t="s">
        <v>160</v>
      </c>
      <c r="BK109" s="129">
        <f>SUM(BK110:BK113)</f>
        <v>0</v>
      </c>
    </row>
    <row r="110" spans="2:65" s="1" customFormat="1" ht="16.5" customHeight="1">
      <c r="B110" s="33"/>
      <c r="C110" s="132" t="s">
        <v>517</v>
      </c>
      <c r="D110" s="133" t="s">
        <v>164</v>
      </c>
      <c r="E110" s="134" t="s">
        <v>380</v>
      </c>
      <c r="F110" s="135" t="s">
        <v>381</v>
      </c>
      <c r="G110" s="136" t="s">
        <v>382</v>
      </c>
      <c r="H110" s="184"/>
      <c r="I110" s="138"/>
      <c r="J110" s="139">
        <f>ROUND(I110*H110,2)</f>
        <v>0</v>
      </c>
      <c r="K110" s="135" t="s">
        <v>168</v>
      </c>
      <c r="L110" s="33"/>
      <c r="M110" s="140" t="s">
        <v>19</v>
      </c>
      <c r="N110" s="141" t="s">
        <v>43</v>
      </c>
      <c r="P110" s="142">
        <f>O110*H110</f>
        <v>0</v>
      </c>
      <c r="Q110" s="142">
        <v>0</v>
      </c>
      <c r="R110" s="142">
        <f>Q110*H110</f>
        <v>0</v>
      </c>
      <c r="S110" s="142">
        <v>0</v>
      </c>
      <c r="T110" s="143">
        <f>S110*H110</f>
        <v>0</v>
      </c>
      <c r="AR110" s="144" t="s">
        <v>169</v>
      </c>
      <c r="AT110" s="144" t="s">
        <v>164</v>
      </c>
      <c r="AU110" s="144" t="s">
        <v>79</v>
      </c>
      <c r="AY110" s="18" t="s">
        <v>160</v>
      </c>
      <c r="BE110" s="145">
        <f>IF(N110="základní",J110,0)</f>
        <v>0</v>
      </c>
      <c r="BF110" s="145">
        <f>IF(N110="snížená",J110,0)</f>
        <v>0</v>
      </c>
      <c r="BG110" s="145">
        <f>IF(N110="zákl. přenesená",J110,0)</f>
        <v>0</v>
      </c>
      <c r="BH110" s="145">
        <f>IF(N110="sníž. přenesená",J110,0)</f>
        <v>0</v>
      </c>
      <c r="BI110" s="145">
        <f>IF(N110="nulová",J110,0)</f>
        <v>0</v>
      </c>
      <c r="BJ110" s="18" t="s">
        <v>79</v>
      </c>
      <c r="BK110" s="145">
        <f>ROUND(I110*H110,2)</f>
        <v>0</v>
      </c>
      <c r="BL110" s="18" t="s">
        <v>169</v>
      </c>
      <c r="BM110" s="144" t="s">
        <v>518</v>
      </c>
    </row>
    <row r="111" spans="2:65" s="1" customFormat="1">
      <c r="B111" s="33"/>
      <c r="D111" s="146" t="s">
        <v>171</v>
      </c>
      <c r="F111" s="147" t="s">
        <v>381</v>
      </c>
      <c r="I111" s="148"/>
      <c r="L111" s="33"/>
      <c r="M111" s="149"/>
      <c r="T111" s="54"/>
      <c r="AT111" s="18" t="s">
        <v>171</v>
      </c>
      <c r="AU111" s="18" t="s">
        <v>79</v>
      </c>
    </row>
    <row r="112" spans="2:65" s="1" customFormat="1">
      <c r="B112" s="33"/>
      <c r="D112" s="150" t="s">
        <v>173</v>
      </c>
      <c r="F112" s="151" t="s">
        <v>384</v>
      </c>
      <c r="I112" s="148"/>
      <c r="L112" s="33"/>
      <c r="M112" s="149"/>
      <c r="T112" s="54"/>
      <c r="AT112" s="18" t="s">
        <v>173</v>
      </c>
      <c r="AU112" s="18" t="s">
        <v>79</v>
      </c>
    </row>
    <row r="113" spans="2:47" s="1" customFormat="1" ht="19.5">
      <c r="B113" s="33"/>
      <c r="D113" s="146" t="s">
        <v>175</v>
      </c>
      <c r="F113" s="152" t="s">
        <v>385</v>
      </c>
      <c r="I113" s="148"/>
      <c r="L113" s="33"/>
      <c r="M113" s="177"/>
      <c r="N113" s="178"/>
      <c r="O113" s="178"/>
      <c r="P113" s="178"/>
      <c r="Q113" s="178"/>
      <c r="R113" s="178"/>
      <c r="S113" s="178"/>
      <c r="T113" s="179"/>
      <c r="AT113" s="18" t="s">
        <v>175</v>
      </c>
      <c r="AU113" s="18" t="s">
        <v>79</v>
      </c>
    </row>
    <row r="114" spans="2:47" s="1" customFormat="1" ht="6.95" customHeight="1">
      <c r="B114" s="42"/>
      <c r="C114" s="43"/>
      <c r="D114" s="43"/>
      <c r="E114" s="43"/>
      <c r="F114" s="43"/>
      <c r="G114" s="43"/>
      <c r="H114" s="43"/>
      <c r="I114" s="43"/>
      <c r="J114" s="43"/>
      <c r="K114" s="43"/>
      <c r="L114" s="33"/>
    </row>
  </sheetData>
  <sheetProtection algorithmName="SHA-512" hashValue="DndvOL/z4CW1bFaMHSa+KcNZ+EaiWQs6Tdue+bVZEX5hUnGXjw09mkCfAE+IS16qtqTDvxCv391chMaTu+FdoA==" saltValue="EN31L60S+TN6JhGnkz3rNyk1ppsKp+K6FO8OtCI0hZG8LTJg9Jsn3bPj0lkV0+J6efmw542iNO4LAfLEX90frg==" spinCount="100000" sheet="1" objects="1" scenarios="1" formatColumns="0" formatRows="0" autoFilter="0"/>
  <autoFilter ref="C87:K113" xr:uid="{00000000-0009-0000-0000-000008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2" r:id="rId1" xr:uid="{00000000-0004-0000-0800-000000000000}"/>
    <hyperlink ref="F97" r:id="rId2" xr:uid="{00000000-0004-0000-0800-000001000000}"/>
    <hyperlink ref="F103" r:id="rId3" xr:uid="{00000000-0004-0000-0800-000002000000}"/>
    <hyperlink ref="F106" r:id="rId4" xr:uid="{00000000-0004-0000-0800-000003000000}"/>
    <hyperlink ref="F112" r:id="rId5" xr:uid="{00000000-0004-0000-0800-000004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6"/>
  <headerFooter>
    <oddFooter>&amp;CStrana &amp;P z &amp;N</oddFooter>
  </headerFooter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31</vt:i4>
      </vt:variant>
    </vt:vector>
  </HeadingPairs>
  <TitlesOfParts>
    <vt:vector size="47" baseType="lpstr">
      <vt:lpstr>Rekapitulace stavby</vt:lpstr>
      <vt:lpstr>SO 122 - TWY N1, N2, N3, N4</vt:lpstr>
      <vt:lpstr>SO 305 - Výtlačný řad na ...</vt:lpstr>
      <vt:lpstr>SO 703_100, 200 - Sklad k...</vt:lpstr>
      <vt:lpstr>SO 703_700 - Sklad kyslík...</vt:lpstr>
      <vt:lpstr>SO 703.1_700 - Garáže u s...</vt:lpstr>
      <vt:lpstr>SO 705_100_03 - Svislé a ...</vt:lpstr>
      <vt:lpstr>SO 705-O - Ocelové konstr...</vt:lpstr>
      <vt:lpstr>SO 705_700 - Sheltry na A...</vt:lpstr>
      <vt:lpstr>SO 706_100 - Zemní valy s...</vt:lpstr>
      <vt:lpstr>SO 706-O - Ocelové konstr...</vt:lpstr>
      <vt:lpstr>SO 706-B - Betonové konst...</vt:lpstr>
      <vt:lpstr>SO 708_700 - Strojovna SH...</vt:lpstr>
      <vt:lpstr>SO 710_700 - Strojovna SH...</vt:lpstr>
      <vt:lpstr>Seznam figur</vt:lpstr>
      <vt:lpstr>Pokyny pro vyplnění</vt:lpstr>
      <vt:lpstr>'Rekapitulace stavby'!Názvy_tisku</vt:lpstr>
      <vt:lpstr>'Seznam figur'!Názvy_tisku</vt:lpstr>
      <vt:lpstr>'SO 122 - TWY N1, N2, N3, N4'!Názvy_tisku</vt:lpstr>
      <vt:lpstr>'SO 305 - Výtlačný řad na ...'!Názvy_tisku</vt:lpstr>
      <vt:lpstr>'SO 703.1_700 - Garáže u s...'!Názvy_tisku</vt:lpstr>
      <vt:lpstr>'SO 703_100, 200 - Sklad k...'!Názvy_tisku</vt:lpstr>
      <vt:lpstr>'SO 703_700 - Sklad kyslík...'!Názvy_tisku</vt:lpstr>
      <vt:lpstr>'SO 705_100_03 - Svislé a ...'!Názvy_tisku</vt:lpstr>
      <vt:lpstr>'SO 705_700 - Sheltry na A...'!Názvy_tisku</vt:lpstr>
      <vt:lpstr>'SO 705-O - Ocelové konstr...'!Názvy_tisku</vt:lpstr>
      <vt:lpstr>'SO 706_100 - Zemní valy s...'!Názvy_tisku</vt:lpstr>
      <vt:lpstr>'SO 706-B - Betonové konst...'!Názvy_tisku</vt:lpstr>
      <vt:lpstr>'SO 706-O - Ocelové konstr...'!Názvy_tisku</vt:lpstr>
      <vt:lpstr>'SO 708_700 - Strojovna SH...'!Názvy_tisku</vt:lpstr>
      <vt:lpstr>'SO 710_700 - Strojovna SH...'!Názvy_tisku</vt:lpstr>
      <vt:lpstr>'Pokyny pro vyplnění'!Oblast_tisku</vt:lpstr>
      <vt:lpstr>'Rekapitulace stavby'!Oblast_tisku</vt:lpstr>
      <vt:lpstr>'Seznam figur'!Oblast_tisku</vt:lpstr>
      <vt:lpstr>'SO 122 - TWY N1, N2, N3, N4'!Oblast_tisku</vt:lpstr>
      <vt:lpstr>'SO 305 - Výtlačný řad na ...'!Oblast_tisku</vt:lpstr>
      <vt:lpstr>'SO 703.1_700 - Garáže u s...'!Oblast_tisku</vt:lpstr>
      <vt:lpstr>'SO 703_100, 200 - Sklad k...'!Oblast_tisku</vt:lpstr>
      <vt:lpstr>'SO 703_700 - Sklad kyslík...'!Oblast_tisku</vt:lpstr>
      <vt:lpstr>'SO 705_100_03 - Svislé a ...'!Oblast_tisku</vt:lpstr>
      <vt:lpstr>'SO 705_700 - Sheltry na A...'!Oblast_tisku</vt:lpstr>
      <vt:lpstr>'SO 705-O - Ocelové konstr...'!Oblast_tisku</vt:lpstr>
      <vt:lpstr>'SO 706_100 - Zemní valy s...'!Oblast_tisku</vt:lpstr>
      <vt:lpstr>'SO 706-B - Betonové konst...'!Oblast_tisku</vt:lpstr>
      <vt:lpstr>'SO 706-O - Ocelové konstr...'!Oblast_tisku</vt:lpstr>
      <vt:lpstr>'SO 708_700 - Strojovna SH...'!Oblast_tisku</vt:lpstr>
      <vt:lpstr>'SO 710_700 - Strojovna SH...'!Oblast_tisku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JANNIKE-NOVYDEL\Jannike</dc:creator>
  <cp:lastModifiedBy>Petr Čiviš st., AGA Letiště</cp:lastModifiedBy>
  <cp:lastPrinted>2025-08-01T10:11:30Z</cp:lastPrinted>
  <dcterms:created xsi:type="dcterms:W3CDTF">2025-07-31T15:51:18Z</dcterms:created>
  <dcterms:modified xsi:type="dcterms:W3CDTF">2025-08-01T10:27:12Z</dcterms:modified>
</cp:coreProperties>
</file>